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555" windowWidth="19200" windowHeight="11745" tabRatio="601" activeTab="0"/>
  </bookViews>
  <sheets>
    <sheet name="Összesen" sheetId="1" r:id="rId1"/>
    <sheet name="Felh " sheetId="2" r:id="rId2"/>
    <sheet name="Adósságot kel.köt." sheetId="3" r:id="rId3"/>
    <sheet name="Maradvány " sheetId="4" r:id="rId4"/>
    <sheet name="vagyonmérleg" sheetId="5" r:id="rId5"/>
    <sheet name="EU" sheetId="6" r:id="rId6"/>
    <sheet name="kvalap" sheetId="7" r:id="rId7"/>
    <sheet name="Egyensúly 2012-2014. " sheetId="8" r:id="rId8"/>
    <sheet name="utem" sheetId="9" r:id="rId9"/>
    <sheet name="vagyon" sheetId="10" r:id="rId10"/>
    <sheet name="200 fölötti" sheetId="11" r:id="rId11"/>
    <sheet name="beruházás" sheetId="12" r:id="rId12"/>
    <sheet name="változások" sheetId="13" r:id="rId13"/>
    <sheet name="reszesedes" sheetId="14" r:id="rId14"/>
    <sheet name="tobbeves" sheetId="15" state="hidden" r:id="rId15"/>
    <sheet name="közvetett támog" sheetId="16" r:id="rId16"/>
    <sheet name="Adósságot kel.köt. (2)" sheetId="17" state="hidden" r:id="rId17"/>
    <sheet name="Bevételek" sheetId="18" r:id="rId18"/>
    <sheet name="Kiadás" sheetId="19" r:id="rId19"/>
    <sheet name="COFOG" sheetId="20" r:id="rId20"/>
    <sheet name="Határozat" sheetId="21" state="hidden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a" localSheetId="4">'[1]vagyon'!#REF!</definedName>
    <definedName name="aa" localSheetId="12">'[1]vagyon'!#REF!</definedName>
    <definedName name="aa">'[1]vagyon'!#REF!</definedName>
    <definedName name="aaa" localSheetId="4">'[1]vagyon'!#REF!</definedName>
    <definedName name="aaa" localSheetId="12">'[1]vagyon'!#REF!</definedName>
    <definedName name="aaa">'[1]vagyon'!#REF!</definedName>
    <definedName name="bb" localSheetId="12">'[1]vagyon'!#REF!</definedName>
    <definedName name="bb">'[1]vagyon'!#REF!</definedName>
    <definedName name="bbb" localSheetId="12">'[1]vagyon'!#REF!</definedName>
    <definedName name="bbb">'[1]vagyon'!#REF!</definedName>
    <definedName name="ber">'[1]vagyon'!#REF!</definedName>
    <definedName name="bháza" localSheetId="12">'[1]vagyon'!#REF!</definedName>
    <definedName name="bháza">'[1]vagyon'!#REF!</definedName>
    <definedName name="CC" localSheetId="12">'[1]vagyon'!#REF!</definedName>
    <definedName name="CC">'[1]vagyon'!#REF!</definedName>
    <definedName name="ccc" localSheetId="12">'[1]vagyon'!#REF!</definedName>
    <definedName name="ccc">'[1]vagyon'!#REF!</definedName>
    <definedName name="cccc" localSheetId="12">'[2]vagyon'!#REF!</definedName>
    <definedName name="cccc">'[2]vagyon'!#REF!</definedName>
    <definedName name="cccccc" localSheetId="12">'[1]vagyon'!#REF!</definedName>
    <definedName name="cccccc">'[1]vagyon'!#REF!</definedName>
    <definedName name="ee" localSheetId="12">'[2]vagyon'!#REF!</definedName>
    <definedName name="ee">'[2]vagyon'!#REF!</definedName>
    <definedName name="éé" localSheetId="12">'[1]vagyon'!#REF!</definedName>
    <definedName name="éé">'[1]vagyon'!#REF!</definedName>
    <definedName name="ééééé" localSheetId="12">'[1]vagyon'!#REF!</definedName>
    <definedName name="ééééé">'[1]vagyon'!#REF!</definedName>
    <definedName name="ff" localSheetId="12">'[2]vagyon'!#REF!</definedName>
    <definedName name="ff">'[2]vagyon'!#REF!</definedName>
    <definedName name="fff" localSheetId="12">'[1]vagyon'!#REF!</definedName>
    <definedName name="fff">'[1]vagyon'!#REF!</definedName>
    <definedName name="ffff" localSheetId="12">'[1]vagyon'!#REF!</definedName>
    <definedName name="ffff">'[1]vagyon'!#REF!</definedName>
    <definedName name="ffffffff" localSheetId="12">'[1]vagyon'!#REF!</definedName>
    <definedName name="ffffffff">'[1]vagyon'!#REF!</definedName>
    <definedName name="HHH" localSheetId="12">'[1]vagyon'!#REF!</definedName>
    <definedName name="HHH">'[1]vagyon'!#REF!</definedName>
    <definedName name="HHHH" localSheetId="12">'[1]vagyon'!#REF!</definedName>
    <definedName name="HHHH">'[1]vagyon'!#REF!</definedName>
    <definedName name="iiii" localSheetId="12">'[1]vagyon'!#REF!</definedName>
    <definedName name="iiii">'[1]vagyon'!#REF!</definedName>
    <definedName name="kkk" localSheetId="12">'[1]vagyon'!#REF!</definedName>
    <definedName name="kkk">'[1]vagyon'!#REF!</definedName>
    <definedName name="kkkkk" localSheetId="12">'[1]vagyon'!#REF!</definedName>
    <definedName name="kkkkk">'[1]vagyon'!#REF!</definedName>
    <definedName name="lll" localSheetId="12">'[1]vagyon'!#REF!</definedName>
    <definedName name="lll">'[1]vagyon'!#REF!</definedName>
    <definedName name="mm" localSheetId="12">'[1]vagyon'!#REF!</definedName>
    <definedName name="mm">'[1]vagyon'!#REF!</definedName>
    <definedName name="mmm" localSheetId="12">'[1]vagyon'!#REF!</definedName>
    <definedName name="mmm">'[1]vagyon'!#REF!</definedName>
    <definedName name="_xlnm.Print_Titles" localSheetId="10">'200 fölötti'!$1:$6</definedName>
    <definedName name="_xlnm.Print_Titles" localSheetId="16">'Adósságot kel.köt. (2)'!$1:$9</definedName>
    <definedName name="_xlnm.Print_Titles" localSheetId="11">'beruházás'!$1:$6</definedName>
    <definedName name="_xlnm.Print_Titles" localSheetId="17">'Bevételek'!$1:$4</definedName>
    <definedName name="_xlnm.Print_Titles" localSheetId="19">'COFOG'!$1:$5</definedName>
    <definedName name="_xlnm.Print_Titles" localSheetId="7">'Egyensúly 2012-2014. '!$1:$2</definedName>
    <definedName name="_xlnm.Print_Titles" localSheetId="1">'Felh '!$1:$6</definedName>
    <definedName name="_xlnm.Print_Titles" localSheetId="18">'Kiadás'!$1:$4</definedName>
    <definedName name="_xlnm.Print_Titles" localSheetId="15">'közvetett támog'!$1:$3</definedName>
    <definedName name="_xlnm.Print_Titles" localSheetId="0">'Összesen'!$1:$4</definedName>
    <definedName name="_xlnm.Print_Titles" localSheetId="9">'vagyon'!$1:$6</definedName>
    <definedName name="_xlnm.Print_Titles" localSheetId="12">'változások'!$1:$4</definedName>
    <definedName name="Nyomtatási_ter" localSheetId="11">'[4]vagyon'!#REF!</definedName>
    <definedName name="Nyomtatási_ter" localSheetId="13">'[1]vagyon'!#REF!</definedName>
    <definedName name="Nyomtatási_ter" localSheetId="8">'[1]vagyon'!#REF!</definedName>
    <definedName name="Nyomtatási_ter" localSheetId="9">'[4]vagyon'!#REF!</definedName>
    <definedName name="Nyomtatási_ter" localSheetId="4">'[1]vagyon'!#REF!</definedName>
    <definedName name="Nyomtatási_ter" localSheetId="12">'[1]vagyon'!#REF!</definedName>
    <definedName name="Nyomtatási_ter">'[1]vagyon'!#REF!</definedName>
    <definedName name="Nyomtatási_ter2">'[1]vagyon'!#REF!</definedName>
    <definedName name="OOO" localSheetId="12">'[2]vagyon'!#REF!</definedName>
    <definedName name="OOO">'[2]vagyon'!#REF!</definedName>
    <definedName name="OOOO" localSheetId="12">'[1]vagyon'!#REF!</definedName>
    <definedName name="OOOO">'[1]vagyon'!#REF!</definedName>
    <definedName name="OOOOOO" localSheetId="12">'[1]vagyon'!#REF!</definedName>
    <definedName name="OOOOOO">'[1]vagyon'!#REF!</definedName>
    <definedName name="OOÚÚÚÚ" localSheetId="12">'[1]vagyon'!#REF!</definedName>
    <definedName name="OOÚÚÚÚ">'[1]vagyon'!#REF!</definedName>
    <definedName name="OŐŐ" localSheetId="12">'[1]vagyon'!#REF!</definedName>
    <definedName name="OŐŐ">'[1]vagyon'!#REF!</definedName>
    <definedName name="ŐŐŐ" localSheetId="12">'[1]vagyon'!#REF!</definedName>
    <definedName name="ŐŐŐ">'[1]vagyon'!#REF!</definedName>
    <definedName name="Pénzmaradvány." localSheetId="9">'[2]vagyon'!#REF!</definedName>
    <definedName name="Pénzmaradvány." localSheetId="4">'[2]vagyon'!#REF!</definedName>
    <definedName name="Pénzmaradvány." localSheetId="12">'[2]vagyon'!#REF!</definedName>
    <definedName name="Pénzmaradvány.">'[2]vagyon'!#REF!</definedName>
    <definedName name="pénzmaradvány1" localSheetId="4">'[1]vagyon'!#REF!</definedName>
    <definedName name="pénzmaradvány1" localSheetId="12">'[1]vagyon'!#REF!</definedName>
    <definedName name="pénzmaradvány1">'[1]vagyon'!#REF!</definedName>
    <definedName name="pmar">'[3]vagyon'!#REF!</definedName>
    <definedName name="pp" localSheetId="12">'[1]vagyon'!#REF!</definedName>
    <definedName name="pp">'[1]vagyon'!#REF!</definedName>
    <definedName name="uu" localSheetId="12">'[1]vagyon'!#REF!</definedName>
    <definedName name="uu">'[1]vagyon'!#REF!</definedName>
    <definedName name="uuuuu" localSheetId="12">'[1]vagyon'!#REF!</definedName>
    <definedName name="uuuuu">'[1]vagyon'!#REF!</definedName>
    <definedName name="ŰŰ" localSheetId="12">'[2]vagyon'!#REF!</definedName>
    <definedName name="ŰŰ">'[2]vagyon'!#REF!</definedName>
    <definedName name="vagy" localSheetId="11">'[4]vagyon'!#REF!</definedName>
    <definedName name="vagy" localSheetId="8">'[4]vagyon'!#REF!</definedName>
    <definedName name="vagy">'[4]vagyon'!#REF!</definedName>
    <definedName name="ww" localSheetId="12">'[1]vagyon'!#REF!</definedName>
    <definedName name="ww">'[1]vagyon'!#REF!</definedName>
    <definedName name="XXXX" localSheetId="13">'[1]vagyon'!#REF!</definedName>
    <definedName name="XXXX" localSheetId="4">'[1]vagyon'!#REF!</definedName>
    <definedName name="XXXX" localSheetId="12">'[1]vagyon'!#REF!</definedName>
    <definedName name="XXXX">'[1]vagyon'!#REF!</definedName>
    <definedName name="xxxxx" localSheetId="12">'[1]vagyon'!#REF!</definedName>
    <definedName name="xxxxx">'[1]vagyon'!#REF!</definedName>
    <definedName name="xxxxxx">'[5]vagyon'!#REF!</definedName>
    <definedName name="ZZZZZ" localSheetId="12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8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<sst xmlns="http://schemas.openxmlformats.org/spreadsheetml/2006/main" count="1430" uniqueCount="911">
  <si>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</si>
  <si>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</si>
  <si>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</si>
  <si>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</si>
  <si>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</si>
  <si>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</si>
  <si>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</si>
  <si>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</si>
  <si>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</si>
  <si>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</si>
  <si>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</si>
  <si>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</si>
  <si>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</si>
  <si>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</si>
  <si>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</si>
  <si>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</si>
  <si>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</si>
  <si>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</si>
  <si>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</si>
  <si>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</si>
  <si>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</si>
  <si>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</si>
  <si>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</si>
  <si>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</si>
  <si>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</si>
  <si>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</si>
  <si>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</si>
  <si>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</si>
  <si>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</si>
  <si>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</si>
  <si>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</si>
  <si>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</si>
  <si>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</si>
  <si>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</si>
  <si>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</si>
  <si>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</si>
  <si>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</si>
  <si>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</si>
  <si>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</si>
  <si>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</si>
  <si>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</si>
  <si>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</si>
  <si>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</si>
  <si>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</si>
  <si>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</si>
  <si>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</si>
  <si>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</si>
  <si>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</si>
  <si>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</si>
  <si>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</si>
  <si>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</si>
  <si>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</si>
  <si>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</si>
  <si>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</si>
  <si>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</si>
  <si>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</si>
  <si>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</si>
  <si>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</si>
  <si>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</si>
  <si>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</si>
  <si>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</si>
  <si>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</si>
  <si>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</si>
  <si>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</si>
  <si>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</si>
  <si>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</si>
  <si>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</si>
  <si>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</si>
  <si>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</si>
  <si>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</si>
  <si>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</si>
  <si>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</si>
  <si>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</si>
  <si>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</si>
  <si>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</si>
  <si>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</si>
  <si>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</si>
  <si>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</si>
  <si>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</si>
  <si>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</si>
  <si>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</si>
  <si>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</si>
  <si>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</si>
  <si>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</si>
  <si>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</si>
  <si>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</si>
  <si>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</si>
  <si>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</si>
  <si>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</si>
  <si>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</si>
  <si>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</si>
  <si>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</si>
  <si>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</si>
  <si>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</si>
  <si>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</si>
  <si>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</si>
  <si>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</si>
  <si>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</si>
  <si>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</si>
  <si>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</si>
  <si>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</si>
  <si>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</si>
  <si>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</si>
  <si>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</si>
  <si>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</si>
  <si>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</si>
  <si>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</si>
  <si>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</si>
  <si>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</si>
  <si>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</si>
  <si>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</si>
  <si>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</si>
  <si>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</si>
  <si>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</si>
  <si>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</si>
  <si>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</si>
  <si>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</si>
  <si>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</si>
  <si>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</si>
  <si>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</si>
  <si>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</si>
  <si>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</si>
  <si>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</si>
  <si>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</si>
  <si>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</si>
  <si>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</si>
  <si>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</si>
  <si>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</si>
  <si>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</si>
  <si>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</si>
  <si>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</si>
  <si>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</si>
  <si>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</si>
  <si>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</si>
  <si>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</si>
  <si>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</si>
  <si>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</si>
  <si>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</si>
  <si>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</si>
  <si>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</si>
  <si>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</si>
  <si>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</si>
  <si>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</si>
  <si>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</si>
  <si>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</si>
  <si>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</si>
  <si>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</si>
  <si>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</si>
  <si>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</si>
  <si>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</si>
  <si>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</si>
  <si>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</si>
  <si>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</si>
  <si>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</si>
  <si>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</si>
  <si>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</si>
  <si>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</si>
  <si>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</si>
  <si>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</si>
  <si>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</si>
  <si>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</si>
  <si>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</si>
  <si>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</si>
  <si>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</si>
  <si>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</si>
  <si>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</si>
  <si>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</si>
  <si>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</si>
  <si>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</si>
  <si>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</si>
  <si>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</si>
  <si>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</si>
  <si>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</si>
  <si>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</si>
  <si>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</si>
  <si>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</si>
  <si>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</si>
  <si>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</si>
  <si>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</si>
  <si>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</si>
  <si>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</si>
  <si>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</si>
  <si>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</si>
  <si>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</si>
  <si>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</si>
  <si>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</si>
  <si>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</si>
  <si>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</si>
  <si>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</si>
  <si>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</si>
  <si>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</si>
  <si>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</si>
  <si>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</si>
  <si>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</si>
  <si>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</si>
  <si>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</si>
  <si>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</si>
  <si>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</si>
  <si>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</si>
  <si>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</si>
  <si>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</si>
  <si>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</si>
  <si>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</si>
  <si>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</si>
  <si>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</si>
  <si>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</si>
  <si>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</si>
  <si>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</si>
  <si>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</si>
  <si>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</si>
  <si>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</si>
  <si>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</si>
  <si>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</si>
  <si>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</si>
  <si>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</si>
  <si>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</si>
  <si>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</si>
  <si>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</si>
  <si>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</si>
  <si>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</si>
  <si>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</si>
  <si>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</si>
  <si>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</si>
  <si>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</si>
  <si>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</si>
  <si>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</si>
  <si>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</si>
  <si>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</si>
  <si>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</si>
  <si>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</si>
  <si>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</si>
  <si>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</si>
  <si>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</si>
  <si>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</si>
  <si>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</si>
  <si>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</si>
  <si>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</si>
  <si>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</si>
  <si>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</si>
  <si>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</si>
  <si>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</si>
  <si>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</si>
  <si>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</si>
  <si>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</si>
  <si>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</si>
  <si>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</si>
  <si>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</si>
  <si>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</si>
  <si>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</si>
  <si>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</si>
  <si>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</si>
  <si>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</si>
  <si>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</si>
  <si>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</si>
  <si>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</si>
  <si>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</si>
  <si>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</si>
  <si>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</si>
  <si>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</si>
  <si>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</si>
  <si>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</si>
  <si>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</si>
  <si>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</si>
  <si>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</si>
  <si>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</si>
  <si>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</si>
  <si>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</si>
  <si>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</si>
  <si>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</si>
  <si>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</si>
  <si>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</si>
  <si>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</si>
  <si>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</si>
  <si>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</si>
  <si>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</si>
  <si>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</si>
  <si>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</si>
  <si>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</si>
  <si>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</si>
  <si>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</si>
  <si>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</si>
  <si>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</si>
  <si>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</si>
  <si>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</si>
  <si>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</si>
  <si>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</si>
  <si>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</si>
  <si>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</si>
  <si>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</si>
  <si>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</si>
  <si>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</si>
  <si>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</si>
  <si>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</si>
  <si>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</si>
  <si>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</si>
  <si>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</si>
  <si>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</si>
  <si>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</si>
  <si>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</si>
  <si>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</si>
  <si>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</si>
  <si>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</si>
  <si>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</si>
  <si>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</si>
  <si>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</si>
  <si>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</si>
  <si>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</si>
  <si>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</si>
  <si>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</si>
  <si>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</si>
  <si>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</si>
  <si>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</si>
  <si>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</si>
  <si>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</si>
  <si>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</si>
  <si>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</si>
  <si>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</si>
  <si>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</si>
  <si>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</si>
  <si>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</si>
  <si>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</si>
  <si>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</si>
  <si>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</si>
  <si>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</si>
  <si>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</si>
  <si>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</si>
  <si>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</si>
  <si>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</si>
  <si>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</si>
  <si>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</si>
  <si>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</si>
  <si>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</si>
  <si>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</si>
  <si>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</si>
  <si>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</si>
  <si>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</si>
  <si>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</si>
  <si>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</si>
  <si>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</si>
  <si>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</si>
  <si>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</si>
  <si>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</si>
  <si>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</si>
  <si>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</si>
  <si>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</si>
  <si>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</si>
  <si>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</si>
  <si>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</si>
  <si>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</si>
  <si>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</si>
  <si>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</si>
  <si>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</si>
  <si>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</si>
  <si>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</si>
  <si>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</si>
  <si>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</si>
  <si>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</si>
  <si>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</si>
  <si>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</si>
  <si>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</si>
  <si>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</si>
  <si>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</si>
  <si>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</si>
  <si>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</si>
  <si>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</si>
  <si>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</si>
  <si>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</si>
  <si>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</si>
  <si>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</si>
  <si>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</si>
  <si>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</si>
  <si>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</si>
  <si>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</si>
  <si>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</si>
  <si>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</si>
  <si>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</si>
  <si>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</si>
  <si>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</si>
  <si>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</si>
  <si>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</si>
  <si>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</si>
  <si>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</si>
  <si>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</si>
  <si>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</si>
  <si>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</si>
  <si>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</si>
  <si>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</si>
  <si>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</si>
  <si>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</si>
  <si>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</si>
  <si>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</si>
  <si>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</si>
  <si>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</si>
  <si>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</si>
  <si>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</si>
  <si>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</si>
  <si>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</si>
  <si>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</si>
  <si>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</si>
  <si>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</si>
  <si>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</si>
  <si>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</si>
  <si>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</si>
  <si>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</si>
  <si>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</si>
  <si>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</si>
  <si>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</si>
  <si>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</si>
  <si>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</si>
  <si>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</si>
  <si>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</si>
  <si>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</si>
  <si>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</si>
  <si>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</si>
  <si>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</si>
  <si>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</si>
  <si>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</si>
  <si>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</si>
  <si>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</si>
  <si>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</si>
  <si>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</si>
  <si>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</si>
  <si>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</si>
  <si>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</si>
  <si>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</si>
  <si>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</si>
  <si>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</si>
  <si>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</si>
  <si>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</si>
  <si>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</si>
  <si>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</si>
  <si>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</si>
  <si>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</si>
  <si>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</si>
  <si>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</si>
  <si>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</si>
  <si>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</si>
  <si>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</si>
  <si>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</si>
  <si>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</si>
  <si>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</si>
  <si>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</si>
  <si>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</si>
  <si>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</si>
  <si>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</si>
  <si>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</si>
  <si>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</si>
  <si>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</si>
  <si>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</si>
  <si>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</si>
  <si>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</si>
  <si>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</si>
  <si>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</si>
  <si>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</si>
  <si>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</si>
  <si>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</si>
  <si>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</si>
  <si>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</si>
  <si>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</si>
  <si>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</si>
  <si>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</si>
  <si>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</si>
  <si>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</si>
  <si>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</si>
  <si>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</si>
  <si>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</si>
  <si>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</si>
  <si>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</si>
  <si>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</si>
  <si>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</si>
  <si>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</si>
  <si>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</si>
  <si>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</si>
  <si>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</si>
  <si>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</si>
  <si>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</si>
  <si>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</si>
  <si>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</si>
  <si>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</si>
  <si>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Szennyvízhálózat felújítása</t>
  </si>
  <si>
    <t xml:space="preserve"> - reprezentáció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</si>
  <si>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</si>
  <si>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</si>
  <si>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</si>
  <si>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</si>
  <si>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Járda felújítása</t>
  </si>
  <si>
    <t xml:space="preserve"> - Ravatalozó felújítása</t>
  </si>
  <si>
    <t xml:space="preserve"> -Vizesblokk felújítás Művelődési Ház</t>
  </si>
  <si>
    <t xml:space="preserve"> - Start munka mintaprogram traktor</t>
  </si>
  <si>
    <t xml:space="preserve"> - Start munka mintaprogram függ.permetező</t>
  </si>
  <si>
    <t>011130 Önkormányzatok és önkormányzati hivatalok jogalkotó és általános igazgatási tevékenysége Képviselői t. díj</t>
  </si>
  <si>
    <t>041232 Start munka mintaprogram2015. évről áthúzódó</t>
  </si>
  <si>
    <t>041232 Start munka mintaprogram 2016-ban induló</t>
  </si>
  <si>
    <t>041237 Közfoglalkoztatás mintaprogram (Mg. földutak rendbetétele)</t>
  </si>
  <si>
    <t>045160 Közutak, hidak, alagutak üzemelt., fennt. (járda)</t>
  </si>
  <si>
    <t>066020 Város és községgazdálkodás</t>
  </si>
  <si>
    <t>081045 Szabadidósport tevékenység és támogatása</t>
  </si>
  <si>
    <t xml:space="preserve"> - személyhez nem köthető reprezentáció</t>
  </si>
  <si>
    <t>041237 Közfoglalkoztatási mintaprogram Start munka földbérlet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</si>
  <si>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</si>
  <si>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</si>
  <si>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</si>
  <si>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</si>
  <si>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</si>
  <si>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Lakbér, garázsbér</t>
  </si>
  <si>
    <t>- Egyéb helyiség bérbeadása hátralék</t>
  </si>
  <si>
    <t>- Földbérlet</t>
  </si>
  <si>
    <t xml:space="preserve">   - START programban előállított termékek értékesítése</t>
  </si>
  <si>
    <t xml:space="preserve"> - lakosságtól visszatérítendő lakásfelújítási kölcsön</t>
  </si>
  <si>
    <t xml:space="preserve">RESZNEK KÖZSÉG ÖNKORMÁNYZATA 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</si>
  <si>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Kercsmár István polgármester</t>
    </r>
  </si>
  <si>
    <t>(: Kercsmár István :)</t>
  </si>
  <si>
    <t>RESZNEK KÖZSÉG ÖNKORMÁNYZATA ÁLTAL VAGY HOZZÁJÁRULÁSÁVAL</t>
  </si>
  <si>
    <r>
      <t xml:space="preserve">RESZNEK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</si>
  <si>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</si>
  <si>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>Likvid hitel</t>
  </si>
  <si>
    <t xml:space="preserve"> - ár és belvízvédelem dologi kiadás</t>
  </si>
  <si>
    <t xml:space="preserve"> - Falutábla virágládával</t>
  </si>
  <si>
    <t xml:space="preserve"> - Telefon beszerzés</t>
  </si>
  <si>
    <t xml:space="preserve"> - Medicopter Alapítvány</t>
  </si>
  <si>
    <t xml:space="preserve"> - Mentőszolgálat alapítvány</t>
  </si>
  <si>
    <t xml:space="preserve">   - Dr.Hetés Ferenc Rendelőintézet Lenti</t>
  </si>
  <si>
    <t>5a</t>
  </si>
  <si>
    <t>5b</t>
  </si>
  <si>
    <t xml:space="preserve"> - 2014.évi elszámolásból szárm. Bev. </t>
  </si>
  <si>
    <t xml:space="preserve"> - 2015.évi elszámolásból szárm. Bev. </t>
  </si>
  <si>
    <t xml:space="preserve">   - Tüzifa értékesítés</t>
  </si>
  <si>
    <t xml:space="preserve">   - Jövedéki adó</t>
  </si>
  <si>
    <t xml:space="preserve"> - Garázs kapu készítés, felújítás</t>
  </si>
  <si>
    <t xml:space="preserve"> - Orvosi rendelő villanyhálózat felújítás</t>
  </si>
  <si>
    <t xml:space="preserve">   - Munkaerőpiaci Alap (közfoglalkoztatás) nyári diákmunka</t>
  </si>
  <si>
    <t xml:space="preserve">   - Parasztolimpia megrendezése Zm. Önk. </t>
  </si>
  <si>
    <t xml:space="preserve">   - Parasztolimpia megrendezése Gosztola önk.</t>
  </si>
  <si>
    <t>- Rendkívűli szoc.tám.</t>
  </si>
  <si>
    <t xml:space="preserve"> - közutak, hidak üzemeltetése, átereszek tisztítása dologi kiadás</t>
  </si>
  <si>
    <t xml:space="preserve">   - fogorvosi hozzájárulás 2017.</t>
  </si>
  <si>
    <t>041233 Hosszabb időtartamú közfoglalkoztatás  2016-ról</t>
  </si>
  <si>
    <t>011130 Önkormányzatok és önkormányzati hivatalok jogalkotó és általános igazgatási tevékenysége cafetéria</t>
  </si>
  <si>
    <t xml:space="preserve"> -  Temető parkoló felújítás</t>
  </si>
  <si>
    <t>- Szolgáltató háznál tárolóhely létesítése (STARTpályázat  bevételből)</t>
  </si>
  <si>
    <t>- Közös Önkormányzati Hivatal felhalmozási kiadásaihoz átadás önkormányzatnak</t>
  </si>
  <si>
    <t>2020.</t>
  </si>
  <si>
    <t>(: Balláné Kulcsár Mária :)</t>
  </si>
  <si>
    <t>jegyző</t>
  </si>
  <si>
    <t xml:space="preserve">   - Talajterhelési díj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</si>
  <si>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</si>
  <si>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</si>
  <si>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</si>
  <si>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K5021. A helyi önkormányzatok előző évi elszámolásából származó kiadások  2015. év</t>
  </si>
  <si>
    <t xml:space="preserve">   - kerekítési különbözet</t>
  </si>
  <si>
    <t>- Polgármesteri illetmény és tiszteletdíj különbözet támog.</t>
  </si>
  <si>
    <t>Laptop beszerzés háziorvos</t>
  </si>
  <si>
    <t xml:space="preserve"> - Háziorvos informatikai eszköz vásárlásra </t>
  </si>
  <si>
    <t>28a</t>
  </si>
  <si>
    <t xml:space="preserve"> - háziorvos informatikai gép beszerzéshez önktól.átvét</t>
  </si>
  <si>
    <t xml:space="preserve">   - Erdő értékesítés</t>
  </si>
  <si>
    <t>Multifunkciós színes nyomtató</t>
  </si>
  <si>
    <t>Hangfal</t>
  </si>
  <si>
    <t xml:space="preserve">   - Megyei önkormányzattól Parasztolimpia lebonyolítására</t>
  </si>
  <si>
    <t>RESZNEK KÖZSÉG ÖNKORMÁNYZATA 2018. ÉVI KÖLTSÉGVETÉSÉNEK</t>
  </si>
  <si>
    <t>- Polgármesteri illetmény támogatás</t>
  </si>
  <si>
    <t xml:space="preserve">   - Munkaerőpiaci Alap Start munka mintaprogram 2017-ről áthuzódó</t>
  </si>
  <si>
    <t xml:space="preserve">   - óvodai hozzájárulás 2018.</t>
  </si>
  <si>
    <t xml:space="preserve">   - konyha müköd.étkeztetéshez hozzájárulás 2018.</t>
  </si>
  <si>
    <t xml:space="preserve">   - fogorvosi hozzájárulás 2018.</t>
  </si>
  <si>
    <t xml:space="preserve">   - falugondnok 2018.</t>
  </si>
  <si>
    <t xml:space="preserve">   - településüzemeltetési feladatok ellátása 2018.</t>
  </si>
  <si>
    <t>041237 Közfoglalkoztatási mintaprogram Start munka 2017-ről áthúzódó</t>
  </si>
  <si>
    <t>041237 Közfoglalkoztatási mintaprogram Start munka 2018-ban induló Ráépülő program</t>
  </si>
  <si>
    <t>041237 Közfoglalkoztatási mintaprogram Start munka 2018-ban induló  20 fős</t>
  </si>
  <si>
    <t xml:space="preserve"> - Szolgáltatóház (volt óvoda) felújítása (START pályázat 20 fős</t>
  </si>
  <si>
    <t xml:space="preserve">   - Munkaerőpiaci Alap Start munka mintaprogram 2018. évben induló helyi sajátosságra épülő </t>
  </si>
  <si>
    <t xml:space="preserve">   - Munkaerőpiaci Alap Start munka mintaprogram 2018. évben induló mezőgazdasági program</t>
  </si>
  <si>
    <t xml:space="preserve">   - védőnői hozzájárulás 2017. elszámolás</t>
  </si>
  <si>
    <t xml:space="preserve">2018. ÉVI SAJÁT BEVÉTELEI, TOVÁBBÁ ADÓSSÁGOT KELETKEZTETŐ </t>
  </si>
  <si>
    <r>
      <t>2018.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</si>
  <si>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</si>
  <si>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r>
      <t>RESZNEK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</si>
  <si>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Kisértékű tárgyi eszköz beszerzés START pályázatban ráépülő program</t>
  </si>
  <si>
    <t xml:space="preserve"> - Kisértékű tárgyi eszköz beszerzés START pályázatban 20 fős</t>
  </si>
  <si>
    <t xml:space="preserve"> - Nagyértékű tárgyi eszköz beszerzés START pályázatban 20 fős</t>
  </si>
  <si>
    <t xml:space="preserve"> - Kistérségi Társulás Központi ügyelet gépkocsi vásárláshoz</t>
  </si>
  <si>
    <r>
      <t>Resznek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</si>
  <si>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</si>
  <si>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-Helyi termék előállít.épület felújítása (LEADER)</t>
  </si>
  <si>
    <t>Resznek Község Önkormányzata Képviselő-testületének 18/2018.(III.7.)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</si>
  <si>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</si>
  <si>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</si>
  <si>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Resznek Község Önkormányzata 2018. évi közvetett támogatásai </t>
    </r>
    <r>
      <rPr>
        <i/>
        <sz val="12"/>
        <rFont val="Times New Roman"/>
        <family val="1"/>
      </rPr>
      <t>(adatok Ft-ban)</t>
    </r>
  </si>
  <si>
    <t>RESZNEK KÖZSÉG ÖNKORMÁNYZATA 2016-2018. ÉVI MŰKÖDÉSI ÉS FELHALMOZÁSI</t>
  </si>
  <si>
    <t xml:space="preserve">2016. Tény 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</si>
  <si>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</si>
  <si>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Ft-ban)</t>
    </r>
  </si>
  <si>
    <t>082092 Közművelődés - hagyományos közösségi kulturális értékek gond.</t>
  </si>
  <si>
    <t>O</t>
  </si>
  <si>
    <t>P</t>
  </si>
  <si>
    <t>Q</t>
  </si>
  <si>
    <t>R</t>
  </si>
  <si>
    <t>Mód. 05.30.</t>
  </si>
  <si>
    <t>106020 Lakásfenntarással, lakhatással összefűggő kiadások</t>
  </si>
  <si>
    <t>Mód. 2018. 05.30.</t>
  </si>
  <si>
    <r>
      <t xml:space="preserve">2. Program, projekt megnevezése: </t>
    </r>
    <r>
      <rPr>
        <b/>
        <sz val="12"/>
        <rFont val="Times New Roman"/>
        <family val="1"/>
      </rPr>
      <t>Szennyvízberuházás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</si>
  <si>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</si>
  <si>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</si>
  <si>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</si>
  <si>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</si>
  <si>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</si>
  <si>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- Rendkivüli szociális célú tüzifa</t>
  </si>
  <si>
    <t>- Szennyvízberuházás önrész</t>
  </si>
  <si>
    <t xml:space="preserve"> - KözTér - Közösségek fejlesztése a Lenti Kistérségben </t>
  </si>
  <si>
    <t>052020 Szennyvíz gyűjtése, tisztítása, elhelyezése szennyvízberuházáshoz kapcsolódó</t>
  </si>
  <si>
    <t xml:space="preserve"> - Szennyvízberuházás</t>
  </si>
  <si>
    <t>082092 Közművelődés - hagyományos közösségi kulturális értékek gond. KözTér projekt</t>
  </si>
  <si>
    <t xml:space="preserve"> - Térfigyelő kamera (KözTér projekt)</t>
  </si>
  <si>
    <t>- Szennyvízberuházás</t>
  </si>
  <si>
    <t>107060 Egyéb szociális pénzbeli és természetbeni ellátások, támogatások (köztemetés)</t>
  </si>
  <si>
    <t xml:space="preserve">   - Munkaerőpiaci Alap Nyári diákmunka</t>
  </si>
  <si>
    <t xml:space="preserve"> - ZALAVÍZ-től 2017. évi fel nem használt víztámog. </t>
  </si>
  <si>
    <t>S</t>
  </si>
  <si>
    <t>T</t>
  </si>
  <si>
    <t>U</t>
  </si>
  <si>
    <t>V</t>
  </si>
  <si>
    <t>W</t>
  </si>
  <si>
    <t>X</t>
  </si>
  <si>
    <t>Y</t>
  </si>
  <si>
    <t>Z</t>
  </si>
  <si>
    <t>- Szolgáltató ház tároló építés</t>
  </si>
  <si>
    <t>051030 Nem veszélyes (települési) hulladék vegyes (ömlesztett) begyűjtése, szállítása, átrakása</t>
  </si>
  <si>
    <t xml:space="preserve">   - ZALAVÍZ Zrt. vizdíj támogatás 2018. évi</t>
  </si>
  <si>
    <t>- Önkorm. rendkívűli támogatása</t>
  </si>
  <si>
    <t xml:space="preserve">   - START kiegészítő támogatás</t>
  </si>
  <si>
    <t xml:space="preserve"> -  Parasztolimpia rendezéshez Lenti Gyógyfürdő Kft-től</t>
  </si>
  <si>
    <t xml:space="preserve"> - Nagyértékű tárgyi eszköz beszerzés Szalagos gyümölcsprés</t>
  </si>
  <si>
    <t>Mód. 12.31.</t>
  </si>
  <si>
    <t>Tény 12.31.</t>
  </si>
  <si>
    <t>- téli rezsicsökkentés</t>
  </si>
  <si>
    <t xml:space="preserve"> - központi kez.ei-ból</t>
  </si>
  <si>
    <t xml:space="preserve"> - Hűtőszekrény háziorvos</t>
  </si>
  <si>
    <r>
      <t xml:space="preserve">1. Program, projekt megnevezése: </t>
    </r>
    <r>
      <rPr>
        <b/>
        <sz val="12"/>
        <rFont val="Times New Roman"/>
        <family val="1"/>
      </rPr>
      <t>KözTér-Közösségek fejlesztése a Lenti Kistérségben</t>
    </r>
  </si>
  <si>
    <t>2017. tény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</si>
  <si>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</si>
  <si>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</si>
  <si>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</si>
  <si>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</si>
  <si>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</si>
  <si>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</si>
  <si>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</si>
  <si>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</si>
  <si>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</si>
  <si>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</si>
  <si>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</si>
  <si>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</si>
  <si>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</si>
  <si>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</si>
  <si>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</si>
  <si>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</si>
  <si>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</si>
  <si>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</si>
  <si>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</si>
  <si>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</si>
  <si>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</si>
  <si>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Nyitó pénzkészlet</t>
  </si>
  <si>
    <t>Sajátos elszámolások</t>
  </si>
  <si>
    <t>RESZNEK KÖZSÉG ÖNKORMÁNYZATA</t>
  </si>
  <si>
    <t>RESZNEK KÖZSÉG ÖNKORMÁNYZATA 2018. ÉVI PÉNZESZKÖZ VÁLTOZÁSÁNAK BEMUTATÁSA   (adatok Ft-ban)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</si>
  <si>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</si>
  <si>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</si>
  <si>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</si>
  <si>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</si>
  <si>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</si>
  <si>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</si>
  <si>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</si>
  <si>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</si>
  <si>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</si>
  <si>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</si>
  <si>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</si>
  <si>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</si>
  <si>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</si>
  <si>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</si>
  <si>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</si>
  <si>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</si>
  <si>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</si>
  <si>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</si>
  <si>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</si>
  <si>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</si>
  <si>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</si>
  <si>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</si>
  <si>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</si>
  <si>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</si>
  <si>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</si>
  <si>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</si>
  <si>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</si>
  <si>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</si>
  <si>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</si>
  <si>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</si>
  <si>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</si>
  <si>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</si>
  <si>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</si>
  <si>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</si>
  <si>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</si>
  <si>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</si>
  <si>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</si>
  <si>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</si>
  <si>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</si>
  <si>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</si>
  <si>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</si>
  <si>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</si>
  <si>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Zalavíz ZRT. törzsrészvény</t>
  </si>
  <si>
    <t>2017.12.31-i állomány</t>
  </si>
  <si>
    <t>2018.12.31-i állomány</t>
  </si>
  <si>
    <t>Összes részesedés</t>
  </si>
  <si>
    <t>Tényleges támogatás</t>
  </si>
  <si>
    <t>1.1. KIMUTATÁS RESZNEK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</si>
  <si>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</si>
  <si>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</si>
  <si>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</si>
  <si>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</si>
  <si>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</si>
  <si>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</si>
  <si>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</si>
  <si>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</si>
  <si>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</si>
  <si>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</si>
  <si>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</si>
  <si>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</si>
  <si>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</si>
  <si>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</si>
  <si>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</si>
  <si>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</si>
  <si>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</si>
  <si>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0-ra leírt épületek</t>
  </si>
  <si>
    <t>Építmények</t>
  </si>
  <si>
    <t>0-ra leírt egyéb 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</si>
  <si>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</si>
  <si>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</si>
  <si>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</si>
  <si>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</si>
  <si>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</si>
  <si>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</si>
  <si>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</si>
  <si>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</si>
  <si>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</si>
  <si>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</si>
  <si>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</si>
  <si>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</si>
  <si>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</si>
  <si>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</si>
  <si>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</si>
  <si>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</si>
  <si>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RESZNEK ÖNKORMÁNYZAT</t>
  </si>
  <si>
    <t>200.000 FT ÉRTÉKET MEGHALADÓ GÉPEIRŐL, BERENDEZÉSEIRŐL</t>
  </si>
  <si>
    <t>Értékcsökkenés</t>
  </si>
  <si>
    <t>Ügyvitel-technikai gép</t>
  </si>
  <si>
    <t>Ügyvitel-technikai gép összesen:</t>
  </si>
  <si>
    <t>Gép berend. felszerelés</t>
  </si>
  <si>
    <t>Solis 50 erőgép (traktor)</t>
  </si>
  <si>
    <t>Hűtőkamra</t>
  </si>
  <si>
    <t>S600/12 szántóföldi permetező</t>
  </si>
  <si>
    <t>Traktor Antonia Carraro</t>
  </si>
  <si>
    <t>Árokásó Bonatti</t>
  </si>
  <si>
    <t>Rézsűzúzó, padkakasza</t>
  </si>
  <si>
    <t>Aljnövényzet tisztító FS 410</t>
  </si>
  <si>
    <t>Vagyonvédelmi rendszer</t>
  </si>
  <si>
    <t>Kultivátor</t>
  </si>
  <si>
    <t>Ágyeke</t>
  </si>
  <si>
    <t>MK Palackozó gépsor</t>
  </si>
  <si>
    <t>Fa aprító</t>
  </si>
  <si>
    <t>Tökmag szárító asztal</t>
  </si>
  <si>
    <t>Zöldségszeletelőgép</t>
  </si>
  <si>
    <t>Burgonyakoptató</t>
  </si>
  <si>
    <t>Paszírozógép</t>
  </si>
  <si>
    <t>Vákumcsomagoló gép</t>
  </si>
  <si>
    <t>Burgonya kiszedő</t>
  </si>
  <si>
    <t>Aszaló szekrény</t>
  </si>
  <si>
    <t>AKPIL bakhátkészítő</t>
  </si>
  <si>
    <t>Burgonyaosztályozó</t>
  </si>
  <si>
    <t>TM-2003 típusú tökmagmosó</t>
  </si>
  <si>
    <t>Burgonya ültető 2 soros</t>
  </si>
  <si>
    <t>Pótkocsi 4T levegőfékes</t>
  </si>
  <si>
    <t>Szürőegység</t>
  </si>
  <si>
    <t>KE-1 keverő egység</t>
  </si>
  <si>
    <t>Gyümölcsdaráló SPEIDEL</t>
  </si>
  <si>
    <t>Hidralikus gyümölcsprés</t>
  </si>
  <si>
    <t>MKSP 300 Szalagprés</t>
  </si>
  <si>
    <t>Egytengelyes utánfutó</t>
  </si>
  <si>
    <t>Utánfutó</t>
  </si>
  <si>
    <t>0-ra leirt gép,berendezés</t>
  </si>
  <si>
    <t xml:space="preserve">Hangosító berendezés </t>
  </si>
  <si>
    <t xml:space="preserve">FS 400 aljnövénytisztító </t>
  </si>
  <si>
    <t>MTD fűnyírótraktor</t>
  </si>
  <si>
    <t>Összesen:</t>
  </si>
  <si>
    <t>Ügyvitel technikai gépek</t>
  </si>
  <si>
    <t xml:space="preserve">Számítógép </t>
  </si>
  <si>
    <t>1.3. KIMUTATÁS RESZNEK ÖNKORMÁNYZAT</t>
  </si>
  <si>
    <t>FOLYAMATBAN LÉVŐ BERUHÁZÁSAIRÓL</t>
  </si>
  <si>
    <t>Beruházás megnevezése</t>
  </si>
  <si>
    <t>Beruházás összege</t>
  </si>
  <si>
    <t>454/2 hrsz Garázs és tároló</t>
  </si>
  <si>
    <t>454/2 hrsz Összefogás Háza</t>
  </si>
  <si>
    <t>Szennyvízhálózat építése</t>
  </si>
  <si>
    <t>Beruházás összesen:</t>
  </si>
  <si>
    <r>
      <t xml:space="preserve">2. RESZNEK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</si>
  <si>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</si>
  <si>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</si>
  <si>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</si>
  <si>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</si>
  <si>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</si>
  <si>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</si>
  <si>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</si>
  <si>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</si>
  <si>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</si>
  <si>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</si>
  <si>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</si>
  <si>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</si>
  <si>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</si>
  <si>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</si>
  <si>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Aljnövényzet tisztító</t>
  </si>
  <si>
    <t>6.</t>
  </si>
  <si>
    <t>Kapálógép</t>
  </si>
  <si>
    <t>7.</t>
  </si>
  <si>
    <t>Agregátor</t>
  </si>
  <si>
    <t>8.</t>
  </si>
  <si>
    <t>Akkumulátor töltő</t>
  </si>
  <si>
    <t>9.</t>
  </si>
  <si>
    <t>Kompresszor</t>
  </si>
  <si>
    <t>10.</t>
  </si>
  <si>
    <t>Szivattyú</t>
  </si>
  <si>
    <t>11.</t>
  </si>
  <si>
    <t>Botmixer</t>
  </si>
  <si>
    <t>12.</t>
  </si>
  <si>
    <t>Szürőkészlet</t>
  </si>
  <si>
    <t>13.</t>
  </si>
  <si>
    <t>Keverőegység tartállyal</t>
  </si>
  <si>
    <t>14.</t>
  </si>
  <si>
    <t>Gyümölcsdaráló</t>
  </si>
  <si>
    <t>15.</t>
  </si>
  <si>
    <t>Hidraulikus gyümölcsprés</t>
  </si>
  <si>
    <t>16.</t>
  </si>
  <si>
    <t>50literes gyüjtőedény</t>
  </si>
  <si>
    <t>17.</t>
  </si>
  <si>
    <t>Szalagprés</t>
  </si>
  <si>
    <t>18.</t>
  </si>
  <si>
    <t>Művelődési ház felújítás</t>
  </si>
  <si>
    <t>19.</t>
  </si>
  <si>
    <t>Hütőszekrény</t>
  </si>
  <si>
    <t>20.</t>
  </si>
  <si>
    <t>Kamera tartozékokkal</t>
  </si>
  <si>
    <t>21.</t>
  </si>
  <si>
    <t>ivóvíz felújítás</t>
  </si>
  <si>
    <t>22.</t>
  </si>
  <si>
    <t>Beruházásokból, felújításokból aktívált érték</t>
  </si>
  <si>
    <t>23.</t>
  </si>
  <si>
    <t>24.</t>
  </si>
  <si>
    <t>Térítésmentes átvétel</t>
  </si>
  <si>
    <t>25.</t>
  </si>
  <si>
    <t>Alapításkori átvétel, vagyonkez vétel miatti átv, vagyonkez jog vvét</t>
  </si>
  <si>
    <t>26.</t>
  </si>
  <si>
    <t>0-ra írt állomány növekedése leíródás miatt</t>
  </si>
  <si>
    <t>27.</t>
  </si>
  <si>
    <t>szennyvíz vagyon növekedés</t>
  </si>
  <si>
    <t>28.</t>
  </si>
  <si>
    <t>7 db járda állományba vétele</t>
  </si>
  <si>
    <t>29.</t>
  </si>
  <si>
    <t>Egyéb növekedés</t>
  </si>
  <si>
    <t>30.</t>
  </si>
  <si>
    <t>Összes növekedés</t>
  </si>
  <si>
    <t>31.</t>
  </si>
  <si>
    <t>Értékesítés</t>
  </si>
  <si>
    <t>32.</t>
  </si>
  <si>
    <t>Kályha 2db</t>
  </si>
  <si>
    <t>33.</t>
  </si>
  <si>
    <t>Fűkasza</t>
  </si>
  <si>
    <t>34.</t>
  </si>
  <si>
    <t>35.</t>
  </si>
  <si>
    <t>Televizió 3 db</t>
  </si>
  <si>
    <t>36.</t>
  </si>
  <si>
    <t>Mérleg</t>
  </si>
  <si>
    <t>37.</t>
  </si>
  <si>
    <t>Páraelszívó 2 db</t>
  </si>
  <si>
    <t>38.</t>
  </si>
  <si>
    <t>Hiány, selejtezés, megsemmisülés</t>
  </si>
  <si>
    <t>39.</t>
  </si>
  <si>
    <t>Térítésmentes átadás</t>
  </si>
  <si>
    <t>40.</t>
  </si>
  <si>
    <t>Ktgv szerv társ alapításkori átadás, vagyonkez adás miatti átadás, vagyonkez jog visszaadása</t>
  </si>
  <si>
    <t>41.</t>
  </si>
  <si>
    <t>Aktív állomány csökkenése leíródás miatt</t>
  </si>
  <si>
    <t>42.</t>
  </si>
  <si>
    <t>Aktiválás miatti csökkenés</t>
  </si>
  <si>
    <t>43.</t>
  </si>
  <si>
    <t>Egyéb csökkenés</t>
  </si>
  <si>
    <t>44.</t>
  </si>
  <si>
    <t>Összes csökkenés</t>
  </si>
  <si>
    <t>45.</t>
  </si>
  <si>
    <t>Bruttó érték összesen:</t>
  </si>
  <si>
    <t>46.</t>
  </si>
  <si>
    <t>értékcsökkenés nyító állomány</t>
  </si>
  <si>
    <t>47.</t>
  </si>
  <si>
    <t>Écs növekedés</t>
  </si>
  <si>
    <t>48.</t>
  </si>
  <si>
    <t>Écs csökkenés</t>
  </si>
  <si>
    <t>49.</t>
  </si>
  <si>
    <t>Terven felüli écs növekedés</t>
  </si>
  <si>
    <t>50.</t>
  </si>
  <si>
    <t>Terven felüli écs csökkenés</t>
  </si>
  <si>
    <t>51.</t>
  </si>
  <si>
    <t>Értékcsökenés összesen:</t>
  </si>
  <si>
    <t>52.</t>
  </si>
  <si>
    <t>Eszközök nettó értéke</t>
  </si>
  <si>
    <t>53.</t>
  </si>
  <si>
    <t>Teljesen 0-ig leírt eszk bruttó érték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</si>
</sst>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  <numFmt numFmtId="170" formatCode="0.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Times New Roman CE"/>
      <family val="1"/>
    </font>
    <font>
      <sz val="11"/>
      <name val="Times New Roman CE"/>
      <family val="0"/>
    </font>
    <font>
      <sz val="14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8" borderId="7" applyNumberFormat="0" applyFont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9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3" applyFont="1" applyFill="1" applyBorder="1" applyAlignment="1">
      <alignment horizontal="center" vertical="center" wrapText="1"/>
      <protection/>
    </xf>
    <xf numFmtId="3" fontId="4" fillId="33" borderId="10" xfId="73" applyNumberFormat="1" applyFont="1" applyFill="1" applyBorder="1" applyAlignment="1">
      <alignment horizontal="right" vertical="center" wrapText="1"/>
      <protection/>
    </xf>
    <xf numFmtId="3" fontId="4" fillId="33" borderId="10" xfId="73" applyNumberFormat="1" applyFont="1" applyFill="1" applyBorder="1" applyAlignment="1">
      <alignment horizontal="center" vertical="center" wrapText="1"/>
      <protection/>
    </xf>
    <xf numFmtId="0" fontId="4" fillId="33" borderId="10" xfId="73" applyFont="1" applyFill="1" applyBorder="1" applyAlignment="1">
      <alignment horizontal="left" vertical="center" wrapText="1"/>
      <protection/>
    </xf>
    <xf numFmtId="0" fontId="3" fillId="33" borderId="10" xfId="73" applyFont="1" applyFill="1" applyBorder="1" applyAlignment="1">
      <alignment horizontal="left" vertical="center" wrapText="1"/>
      <protection/>
    </xf>
    <xf numFmtId="0" fontId="5" fillId="33" borderId="10" xfId="7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3" applyNumberFormat="1" applyFont="1" applyFill="1" applyBorder="1" applyAlignment="1">
      <alignment horizontal="right" vertical="center" wrapText="1"/>
      <protection/>
    </xf>
    <xf numFmtId="3" fontId="3" fillId="33" borderId="10" xfId="73" applyNumberFormat="1" applyFont="1" applyFill="1" applyBorder="1" applyAlignment="1">
      <alignment horizontal="right" vertical="center" wrapText="1"/>
      <protection/>
    </xf>
    <xf numFmtId="3" fontId="4" fillId="0" borderId="10" xfId="7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3" applyFont="1" applyFill="1" applyBorder="1" applyAlignment="1">
      <alignment horizontal="center"/>
      <protection/>
    </xf>
    <xf numFmtId="3" fontId="3" fillId="0" borderId="10" xfId="73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8" fillId="0" borderId="0" xfId="65" applyFont="1" applyAlignment="1">
      <alignment wrapText="1"/>
      <protection/>
    </xf>
    <xf numFmtId="0" fontId="89" fillId="0" borderId="0" xfId="65" applyFont="1">
      <alignment/>
      <protection/>
    </xf>
    <xf numFmtId="0" fontId="90" fillId="0" borderId="0" xfId="65" applyFont="1">
      <alignment/>
      <protection/>
    </xf>
    <xf numFmtId="3" fontId="91" fillId="0" borderId="0" xfId="65" applyNumberFormat="1" applyFont="1" applyAlignment="1">
      <alignment vertical="center"/>
      <protection/>
    </xf>
    <xf numFmtId="3" fontId="92" fillId="0" borderId="11" xfId="65" applyNumberFormat="1" applyFont="1" applyBorder="1" applyAlignment="1">
      <alignment horizontal="left" vertical="center" wrapText="1"/>
      <protection/>
    </xf>
    <xf numFmtId="3" fontId="93" fillId="0" borderId="10" xfId="65" applyNumberFormat="1" applyFont="1" applyBorder="1" applyAlignment="1">
      <alignment horizontal="center" vertical="center" wrapText="1"/>
      <protection/>
    </xf>
    <xf numFmtId="3" fontId="88" fillId="0" borderId="0" xfId="65" applyNumberFormat="1" applyFont="1" applyAlignment="1">
      <alignment wrapText="1"/>
      <protection/>
    </xf>
    <xf numFmtId="3" fontId="88" fillId="0" borderId="0" xfId="65" applyNumberFormat="1" applyFont="1">
      <alignment/>
      <protection/>
    </xf>
    <xf numFmtId="3" fontId="88" fillId="0" borderId="10" xfId="65" applyNumberFormat="1" applyFont="1" applyBorder="1" applyAlignment="1">
      <alignment wrapText="1"/>
      <protection/>
    </xf>
    <xf numFmtId="3" fontId="89" fillId="0" borderId="10" xfId="65" applyNumberFormat="1" applyFont="1" applyBorder="1">
      <alignment/>
      <protection/>
    </xf>
    <xf numFmtId="3" fontId="89" fillId="0" borderId="0" xfId="65" applyNumberFormat="1" applyFont="1">
      <alignment/>
      <protection/>
    </xf>
    <xf numFmtId="3" fontId="88" fillId="0" borderId="10" xfId="65" applyNumberFormat="1" applyFont="1" applyBorder="1" applyAlignment="1">
      <alignment vertical="center" wrapText="1"/>
      <protection/>
    </xf>
    <xf numFmtId="3" fontId="93" fillId="0" borderId="10" xfId="65" applyNumberFormat="1" applyFont="1" applyBorder="1" applyAlignment="1">
      <alignment wrapText="1"/>
      <protection/>
    </xf>
    <xf numFmtId="3" fontId="90" fillId="0" borderId="10" xfId="65" applyNumberFormat="1" applyFont="1" applyBorder="1">
      <alignment/>
      <protection/>
    </xf>
    <xf numFmtId="3" fontId="90" fillId="0" borderId="0" xfId="65" applyNumberFormat="1" applyFont="1">
      <alignment/>
      <protection/>
    </xf>
    <xf numFmtId="3" fontId="93" fillId="0" borderId="10" xfId="65" applyNumberFormat="1" applyFont="1" applyBorder="1" applyAlignment="1">
      <alignment vertical="center" wrapText="1"/>
      <protection/>
    </xf>
    <xf numFmtId="3" fontId="93" fillId="0" borderId="10" xfId="65" applyNumberFormat="1" applyFont="1" applyBorder="1" applyAlignment="1">
      <alignment vertical="top" wrapText="1"/>
      <protection/>
    </xf>
    <xf numFmtId="3" fontId="15" fillId="0" borderId="0" xfId="65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3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3" applyFont="1" applyFill="1" applyBorder="1" applyAlignment="1">
      <alignment horizontal="center" vertical="center"/>
      <protection/>
    </xf>
    <xf numFmtId="0" fontId="89" fillId="0" borderId="10" xfId="65" applyFont="1" applyBorder="1" applyAlignment="1">
      <alignment wrapText="1"/>
      <protection/>
    </xf>
    <xf numFmtId="3" fontId="4" fillId="0" borderId="13" xfId="73" applyNumberFormat="1" applyFont="1" applyFill="1" applyBorder="1" applyAlignment="1">
      <alignment horizontal="right" wrapText="1"/>
      <protection/>
    </xf>
    <xf numFmtId="0" fontId="90" fillId="0" borderId="10" xfId="65" applyFont="1" applyBorder="1" applyAlignment="1">
      <alignment wrapText="1"/>
      <protection/>
    </xf>
    <xf numFmtId="0" fontId="90" fillId="0" borderId="10" xfId="65" applyFont="1" applyBorder="1" applyAlignment="1">
      <alignment vertical="top" wrapText="1"/>
      <protection/>
    </xf>
    <xf numFmtId="0" fontId="11" fillId="0" borderId="0" xfId="69" applyFill="1">
      <alignment/>
      <protection/>
    </xf>
    <xf numFmtId="0" fontId="3" fillId="0" borderId="0" xfId="72" applyFont="1" applyFill="1" applyAlignment="1">
      <alignment horizontal="center"/>
      <protection/>
    </xf>
    <xf numFmtId="0" fontId="4" fillId="0" borderId="0" xfId="72" applyFont="1" applyFill="1">
      <alignment/>
      <protection/>
    </xf>
    <xf numFmtId="0" fontId="4" fillId="0" borderId="11" xfId="72" applyFont="1" applyFill="1" applyBorder="1" applyAlignment="1">
      <alignment horizontal="center"/>
      <protection/>
    </xf>
    <xf numFmtId="0" fontId="11" fillId="0" borderId="0" xfId="69">
      <alignment/>
      <protection/>
    </xf>
    <xf numFmtId="0" fontId="4" fillId="0" borderId="0" xfId="72" applyFont="1">
      <alignment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7" fillId="0" borderId="0" xfId="72" applyFont="1">
      <alignment/>
      <protection/>
    </xf>
    <xf numFmtId="0" fontId="4" fillId="0" borderId="10" xfId="72" applyFont="1" applyFill="1" applyBorder="1" applyAlignment="1">
      <alignment/>
      <protection/>
    </xf>
    <xf numFmtId="3" fontId="4" fillId="0" borderId="10" xfId="72" applyNumberFormat="1" applyFont="1" applyBorder="1" applyAlignment="1">
      <alignment/>
      <protection/>
    </xf>
    <xf numFmtId="3" fontId="9" fillId="0" borderId="10" xfId="72" applyNumberFormat="1" applyFont="1" applyBorder="1" applyAlignment="1">
      <alignment/>
      <protection/>
    </xf>
    <xf numFmtId="3" fontId="7" fillId="0" borderId="10" xfId="72" applyNumberFormat="1" applyFont="1" applyBorder="1" applyAlignment="1">
      <alignment/>
      <protection/>
    </xf>
    <xf numFmtId="3" fontId="5" fillId="33" borderId="10" xfId="73" applyNumberFormat="1" applyFont="1" applyFill="1" applyBorder="1" applyAlignment="1">
      <alignment vertical="center" wrapText="1"/>
      <protection/>
    </xf>
    <xf numFmtId="0" fontId="4" fillId="0" borderId="10" xfId="73" applyFont="1" applyFill="1" applyBorder="1" applyAlignment="1">
      <alignment wrapText="1"/>
      <protection/>
    </xf>
    <xf numFmtId="3" fontId="89" fillId="0" borderId="0" xfId="65" applyNumberFormat="1" applyFont="1" applyAlignment="1">
      <alignment horizontal="center"/>
      <protection/>
    </xf>
    <xf numFmtId="0" fontId="5" fillId="0" borderId="10" xfId="73" applyFont="1" applyFill="1" applyBorder="1" applyAlignment="1">
      <alignment/>
      <protection/>
    </xf>
    <xf numFmtId="0" fontId="14" fillId="0" borderId="10" xfId="73" applyFont="1" applyFill="1" applyBorder="1" applyAlignment="1">
      <alignment/>
      <protection/>
    </xf>
    <xf numFmtId="0" fontId="14" fillId="0" borderId="10" xfId="73" applyFont="1" applyFill="1" applyBorder="1" applyAlignment="1">
      <alignment wrapText="1"/>
      <protection/>
    </xf>
    <xf numFmtId="0" fontId="19" fillId="0" borderId="10" xfId="73" applyFont="1" applyFill="1" applyBorder="1" applyAlignment="1">
      <alignment wrapText="1"/>
      <protection/>
    </xf>
    <xf numFmtId="0" fontId="21" fillId="0" borderId="10" xfId="73" applyFont="1" applyFill="1" applyBorder="1" applyAlignment="1">
      <alignment wrapText="1"/>
      <protection/>
    </xf>
    <xf numFmtId="0" fontId="64" fillId="0" borderId="0" xfId="0" applyFont="1" applyAlignment="1">
      <alignment/>
    </xf>
    <xf numFmtId="0" fontId="3" fillId="0" borderId="10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left" wrapText="1"/>
      <protection/>
    </xf>
    <xf numFmtId="0" fontId="4" fillId="0" borderId="10" xfId="72" applyFont="1" applyFill="1" applyBorder="1" applyAlignment="1">
      <alignment horizontal="left"/>
      <protection/>
    </xf>
    <xf numFmtId="0" fontId="4" fillId="0" borderId="10" xfId="72" applyFont="1" applyBorder="1" applyAlignment="1">
      <alignment vertical="top" wrapText="1"/>
      <protection/>
    </xf>
    <xf numFmtId="0" fontId="9" fillId="0" borderId="10" xfId="72" applyFont="1" applyBorder="1" applyAlignment="1" quotePrefix="1">
      <alignment vertical="top" wrapText="1"/>
      <protection/>
    </xf>
    <xf numFmtId="0" fontId="7" fillId="0" borderId="10" xfId="72" applyFont="1" applyBorder="1" applyAlignment="1" quotePrefix="1">
      <alignment vertical="top" wrapText="1"/>
      <protection/>
    </xf>
    <xf numFmtId="0" fontId="3" fillId="0" borderId="10" xfId="72" applyFont="1" applyBorder="1" applyAlignment="1">
      <alignment vertical="top" wrapText="1"/>
      <protection/>
    </xf>
    <xf numFmtId="3" fontId="4" fillId="33" borderId="10" xfId="73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3" applyNumberFormat="1" applyFont="1" applyFill="1" applyBorder="1" applyAlignment="1">
      <alignment wrapText="1"/>
      <protection/>
    </xf>
    <xf numFmtId="0" fontId="4" fillId="0" borderId="10" xfId="73" applyFont="1" applyFill="1" applyBorder="1" applyAlignment="1" quotePrefix="1">
      <alignment/>
      <protection/>
    </xf>
    <xf numFmtId="0" fontId="4" fillId="0" borderId="10" xfId="73" applyFont="1" applyFill="1" applyBorder="1" applyAlignment="1" quotePrefix="1">
      <alignment wrapText="1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vertical="center" wrapText="1"/>
      <protection/>
    </xf>
    <xf numFmtId="0" fontId="4" fillId="0" borderId="10" xfId="73" applyFont="1" applyFill="1" applyBorder="1" applyAlignment="1">
      <alignment vertical="center" wrapText="1"/>
      <protection/>
    </xf>
    <xf numFmtId="0" fontId="5" fillId="0" borderId="10" xfId="73" applyFont="1" applyFill="1" applyBorder="1" applyAlignment="1">
      <alignment vertical="center" wrapText="1"/>
      <protection/>
    </xf>
    <xf numFmtId="0" fontId="9" fillId="0" borderId="10" xfId="73" applyFont="1" applyFill="1" applyBorder="1" applyAlignment="1">
      <alignment horizontal="left" vertical="center" wrapText="1"/>
      <protection/>
    </xf>
    <xf numFmtId="0" fontId="4" fillId="0" borderId="10" xfId="73" applyFont="1" applyFill="1" applyBorder="1" applyAlignment="1">
      <alignment vertical="center"/>
      <protection/>
    </xf>
    <xf numFmtId="3" fontId="14" fillId="33" borderId="10" xfId="73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3" fillId="0" borderId="0" xfId="65" applyNumberFormat="1" applyFont="1" applyBorder="1" applyAlignment="1">
      <alignment vertical="center" wrapText="1"/>
      <protection/>
    </xf>
    <xf numFmtId="3" fontId="90" fillId="0" borderId="0" xfId="65" applyNumberFormat="1" applyFont="1" applyBorder="1">
      <alignment/>
      <protection/>
    </xf>
    <xf numFmtId="3" fontId="18" fillId="0" borderId="0" xfId="65" applyNumberFormat="1" applyFont="1" applyAlignment="1">
      <alignment wrapText="1"/>
      <protection/>
    </xf>
    <xf numFmtId="0" fontId="4" fillId="33" borderId="10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3" applyFont="1" applyFill="1" applyBorder="1" applyAlignment="1">
      <alignment horizontal="center" wrapText="1"/>
      <protection/>
    </xf>
    <xf numFmtId="0" fontId="20" fillId="0" borderId="10" xfId="73" applyFont="1" applyFill="1" applyBorder="1" applyAlignment="1">
      <alignment horizontal="center" wrapText="1"/>
      <protection/>
    </xf>
    <xf numFmtId="0" fontId="14" fillId="33" borderId="10" xfId="73" applyFont="1" applyFill="1" applyBorder="1" applyAlignment="1">
      <alignment horizontal="left" vertical="center" wrapText="1"/>
      <protection/>
    </xf>
    <xf numFmtId="0" fontId="20" fillId="0" borderId="10" xfId="73" applyFont="1" applyFill="1" applyBorder="1" applyAlignment="1">
      <alignment horizontal="center"/>
      <protection/>
    </xf>
    <xf numFmtId="0" fontId="4" fillId="0" borderId="10" xfId="73" applyFont="1" applyFill="1" applyBorder="1" applyAlignment="1" quotePrefix="1">
      <alignment horizontal="center"/>
      <protection/>
    </xf>
    <xf numFmtId="3" fontId="3" fillId="0" borderId="10" xfId="73" applyNumberFormat="1" applyFont="1" applyFill="1" applyBorder="1" applyAlignment="1">
      <alignment wrapText="1"/>
      <protection/>
    </xf>
    <xf numFmtId="0" fontId="4" fillId="0" borderId="10" xfId="73" applyFont="1" applyFill="1" applyBorder="1" applyAlignment="1" quotePrefix="1">
      <alignment horizontal="left" wrapText="1"/>
      <protection/>
    </xf>
    <xf numFmtId="0" fontId="94" fillId="0" borderId="10" xfId="73" applyFont="1" applyFill="1" applyBorder="1" applyAlignment="1" quotePrefix="1">
      <alignment wrapText="1"/>
      <protection/>
    </xf>
    <xf numFmtId="0" fontId="94" fillId="0" borderId="10" xfId="73" applyFont="1" applyFill="1" applyBorder="1" applyAlignment="1">
      <alignment wrapText="1"/>
      <protection/>
    </xf>
    <xf numFmtId="0" fontId="94" fillId="0" borderId="10" xfId="73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5" fillId="0" borderId="10" xfId="73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3" applyNumberFormat="1" applyFont="1" applyFill="1" applyBorder="1" applyAlignment="1">
      <alignment horizontal="right" vertical="center" wrapText="1"/>
      <protection/>
    </xf>
    <xf numFmtId="3" fontId="93" fillId="0" borderId="14" xfId="65" applyNumberFormat="1" applyFont="1" applyBorder="1" applyAlignment="1">
      <alignment horizontal="center" vertical="center" wrapText="1"/>
      <protection/>
    </xf>
    <xf numFmtId="3" fontId="92" fillId="0" borderId="0" xfId="65" applyNumberFormat="1" applyFont="1" applyBorder="1" applyAlignment="1">
      <alignment vertical="center" wrapText="1"/>
      <protection/>
    </xf>
    <xf numFmtId="0" fontId="4" fillId="33" borderId="10" xfId="73" applyFont="1" applyFill="1" applyBorder="1" applyAlignment="1" quotePrefix="1">
      <alignment horizontal="left" vertical="center" wrapText="1"/>
      <protection/>
    </xf>
    <xf numFmtId="0" fontId="14" fillId="0" borderId="10" xfId="73" applyFont="1" applyFill="1" applyBorder="1" applyAlignment="1" quotePrefix="1">
      <alignment wrapText="1"/>
      <protection/>
    </xf>
    <xf numFmtId="0" fontId="4" fillId="0" borderId="10" xfId="73" applyFont="1" applyFill="1" applyBorder="1" applyAlignment="1" quotePrefix="1">
      <alignment horizontal="left" wrapText="1" indent="2"/>
      <protection/>
    </xf>
    <xf numFmtId="0" fontId="4" fillId="0" borderId="10" xfId="73" applyFont="1" applyFill="1" applyBorder="1" applyAlignment="1" quotePrefix="1">
      <alignment horizontal="left" wrapText="1" indent="3"/>
      <protection/>
    </xf>
    <xf numFmtId="3" fontId="92" fillId="0" borderId="0" xfId="65" applyNumberFormat="1" applyFont="1" applyBorder="1" applyAlignment="1">
      <alignment horizontal="left" vertical="center" wrapText="1"/>
      <protection/>
    </xf>
    <xf numFmtId="3" fontId="96" fillId="0" borderId="11" xfId="65" applyNumberFormat="1" applyFont="1" applyBorder="1" applyAlignment="1">
      <alignment horizontal="right" vertical="center"/>
      <protection/>
    </xf>
    <xf numFmtId="0" fontId="4" fillId="33" borderId="10" xfId="73" applyFont="1" applyFill="1" applyBorder="1" applyAlignment="1">
      <alignment horizontal="center"/>
      <protection/>
    </xf>
    <xf numFmtId="3" fontId="4" fillId="33" borderId="10" xfId="73" applyNumberFormat="1" applyFont="1" applyFill="1" applyBorder="1" applyAlignment="1">
      <alignment horizontal="center" wrapText="1"/>
      <protection/>
    </xf>
    <xf numFmtId="3" fontId="4" fillId="33" borderId="10" xfId="73" applyNumberFormat="1" applyFont="1" applyFill="1" applyBorder="1" applyAlignment="1">
      <alignment horizontal="right" wrapText="1"/>
      <protection/>
    </xf>
    <xf numFmtId="3" fontId="3" fillId="33" borderId="10" xfId="73" applyNumberFormat="1" applyFont="1" applyFill="1" applyBorder="1" applyAlignment="1">
      <alignment wrapText="1"/>
      <protection/>
    </xf>
    <xf numFmtId="3" fontId="3" fillId="33" borderId="10" xfId="73" applyNumberFormat="1" applyFont="1" applyFill="1" applyBorder="1" applyAlignment="1">
      <alignment horizontal="right" wrapText="1"/>
      <protection/>
    </xf>
    <xf numFmtId="3" fontId="5" fillId="33" borderId="10" xfId="73" applyNumberFormat="1" applyFont="1" applyFill="1" applyBorder="1" applyAlignment="1">
      <alignment wrapText="1"/>
      <protection/>
    </xf>
    <xf numFmtId="3" fontId="5" fillId="33" borderId="10" xfId="73" applyNumberFormat="1" applyFont="1" applyFill="1" applyBorder="1" applyAlignment="1">
      <alignment horizontal="right" wrapText="1"/>
      <protection/>
    </xf>
    <xf numFmtId="0" fontId="4" fillId="0" borderId="10" xfId="73" applyFont="1" applyFill="1" applyBorder="1" applyAlignment="1">
      <alignment/>
      <protection/>
    </xf>
    <xf numFmtId="0" fontId="87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3" fontId="6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7" fillId="0" borderId="0" xfId="0" applyFont="1" applyAlignment="1">
      <alignment horizontal="right"/>
    </xf>
    <xf numFmtId="3" fontId="5" fillId="0" borderId="10" xfId="73" applyNumberFormat="1" applyFont="1" applyFill="1" applyBorder="1" applyAlignment="1">
      <alignment wrapText="1"/>
      <protection/>
    </xf>
    <xf numFmtId="0" fontId="89" fillId="0" borderId="0" xfId="65" applyFont="1" applyAlignment="1">
      <alignment horizontal="right"/>
      <protection/>
    </xf>
    <xf numFmtId="0" fontId="4" fillId="0" borderId="15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 quotePrefix="1">
      <alignment vertical="center" wrapText="1"/>
      <protection/>
    </xf>
    <xf numFmtId="3" fontId="4" fillId="33" borderId="10" xfId="73" applyNumberFormat="1" applyFont="1" applyFill="1" applyBorder="1" applyAlignment="1">
      <alignment vertical="center" wrapText="1"/>
      <protection/>
    </xf>
    <xf numFmtId="0" fontId="82" fillId="0" borderId="0" xfId="0" applyFont="1" applyAlignment="1">
      <alignment/>
    </xf>
    <xf numFmtId="0" fontId="97" fillId="0" borderId="0" xfId="0" applyFont="1" applyAlignment="1">
      <alignment horizontal="center"/>
    </xf>
    <xf numFmtId="3" fontId="91" fillId="0" borderId="0" xfId="0" applyNumberFormat="1" applyFont="1" applyAlignment="1">
      <alignment horizontal="center"/>
    </xf>
    <xf numFmtId="0" fontId="3" fillId="0" borderId="10" xfId="73" applyFont="1" applyFill="1" applyBorder="1" applyAlignment="1">
      <alignment horizontal="center" vertical="center"/>
      <protection/>
    </xf>
    <xf numFmtId="0" fontId="97" fillId="0" borderId="10" xfId="0" applyFont="1" applyBorder="1" applyAlignment="1">
      <alignment/>
    </xf>
    <xf numFmtId="3" fontId="91" fillId="0" borderId="10" xfId="0" applyNumberFormat="1" applyFont="1" applyBorder="1" applyAlignment="1">
      <alignment horizontal="center"/>
    </xf>
    <xf numFmtId="0" fontId="87" fillId="0" borderId="10" xfId="0" applyFont="1" applyBorder="1" applyAlignment="1">
      <alignment horizontal="left"/>
    </xf>
    <xf numFmtId="3" fontId="87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0" fontId="97" fillId="0" borderId="0" xfId="0" applyFont="1" applyAlignment="1">
      <alignment/>
    </xf>
    <xf numFmtId="0" fontId="82" fillId="0" borderId="0" xfId="0" applyFont="1" applyAlignment="1">
      <alignment horizontal="right"/>
    </xf>
    <xf numFmtId="3" fontId="87" fillId="0" borderId="0" xfId="0" applyNumberFormat="1" applyFont="1" applyAlignment="1">
      <alignment/>
    </xf>
    <xf numFmtId="3" fontId="3" fillId="33" borderId="10" xfId="73" applyNumberFormat="1" applyFont="1" applyFill="1" applyBorder="1" applyAlignment="1">
      <alignment horizontal="left" vertical="center" wrapText="1"/>
      <protection/>
    </xf>
    <xf numFmtId="3" fontId="3" fillId="33" borderId="10" xfId="73" applyNumberFormat="1" applyFont="1" applyFill="1" applyBorder="1" applyAlignment="1">
      <alignment vertical="center" wrapText="1"/>
      <protection/>
    </xf>
    <xf numFmtId="3" fontId="4" fillId="0" borderId="10" xfId="73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73" applyNumberFormat="1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4" fillId="33" borderId="10" xfId="73" applyFont="1" applyFill="1" applyBorder="1" applyAlignment="1">
      <alignment vertical="center" wrapText="1"/>
      <protection/>
    </xf>
    <xf numFmtId="0" fontId="3" fillId="33" borderId="10" xfId="73" applyFont="1" applyFill="1" applyBorder="1" applyAlignment="1">
      <alignment vertical="center"/>
      <protection/>
    </xf>
    <xf numFmtId="0" fontId="4" fillId="33" borderId="10" xfId="73" applyFont="1" applyFill="1" applyBorder="1" applyAlignment="1">
      <alignment vertical="center"/>
      <protection/>
    </xf>
    <xf numFmtId="0" fontId="25" fillId="0" borderId="0" xfId="61" applyFont="1">
      <alignment/>
      <protection/>
    </xf>
    <xf numFmtId="0" fontId="28" fillId="0" borderId="10" xfId="75" applyFont="1" applyBorder="1">
      <alignment/>
      <protection/>
    </xf>
    <xf numFmtId="0" fontId="29" fillId="0" borderId="10" xfId="61" applyFont="1" applyBorder="1" applyAlignment="1">
      <alignment horizontal="center"/>
      <protection/>
    </xf>
    <xf numFmtId="0" fontId="28" fillId="0" borderId="0" xfId="75" applyFont="1">
      <alignment/>
      <protection/>
    </xf>
    <xf numFmtId="4" fontId="28" fillId="0" borderId="0" xfId="68" applyNumberFormat="1" applyFont="1" applyProtection="1">
      <alignment/>
      <protection locked="0"/>
    </xf>
    <xf numFmtId="4" fontId="30" fillId="0" borderId="10" xfId="68" applyNumberFormat="1" applyFont="1" applyBorder="1" applyProtection="1">
      <alignment/>
      <protection locked="0"/>
    </xf>
    <xf numFmtId="4" fontId="28" fillId="0" borderId="10" xfId="68" applyNumberFormat="1" applyFont="1" applyBorder="1" applyProtection="1">
      <alignment/>
      <protection locked="0"/>
    </xf>
    <xf numFmtId="4" fontId="31" fillId="0" borderId="10" xfId="68" applyNumberFormat="1" applyFont="1" applyBorder="1" applyProtection="1">
      <alignment/>
      <protection locked="0"/>
    </xf>
    <xf numFmtId="4" fontId="32" fillId="0" borderId="10" xfId="68" applyNumberFormat="1" applyFont="1" applyBorder="1" applyProtection="1">
      <alignment/>
      <protection locked="0"/>
    </xf>
    <xf numFmtId="4" fontId="33" fillId="0" borderId="10" xfId="68" applyNumberFormat="1" applyFont="1" applyBorder="1" applyProtection="1">
      <alignment/>
      <protection locked="0"/>
    </xf>
    <xf numFmtId="4" fontId="32" fillId="0" borderId="10" xfId="70" applyNumberFormat="1" applyFont="1" applyBorder="1" applyProtection="1">
      <alignment/>
      <protection locked="0"/>
    </xf>
    <xf numFmtId="4" fontId="30" fillId="34" borderId="10" xfId="68" applyNumberFormat="1" applyFont="1" applyFill="1" applyBorder="1" applyProtection="1">
      <alignment/>
      <protection locked="0"/>
    </xf>
    <xf numFmtId="4" fontId="33" fillId="34" borderId="10" xfId="68" applyNumberFormat="1" applyFont="1" applyFill="1" applyBorder="1" applyProtection="1">
      <alignment/>
      <protection locked="0"/>
    </xf>
    <xf numFmtId="4" fontId="32" fillId="34" borderId="10" xfId="68" applyNumberFormat="1" applyFont="1" applyFill="1" applyBorder="1" applyProtection="1">
      <alignment/>
      <protection locked="0"/>
    </xf>
    <xf numFmtId="4" fontId="34" fillId="0" borderId="10" xfId="68" applyNumberFormat="1" applyFont="1" applyBorder="1" applyProtection="1">
      <alignment/>
      <protection locked="0"/>
    </xf>
    <xf numFmtId="4" fontId="98" fillId="0" borderId="0" xfId="68" applyNumberFormat="1" applyFont="1" applyProtection="1">
      <alignment/>
      <protection locked="0"/>
    </xf>
    <xf numFmtId="4" fontId="35" fillId="0" borderId="10" xfId="68" applyNumberFormat="1" applyFont="1" applyBorder="1" applyProtection="1">
      <alignment/>
      <protection locked="0"/>
    </xf>
    <xf numFmtId="4" fontId="10" fillId="0" borderId="10" xfId="68" applyNumberFormat="1" applyFont="1" applyBorder="1" applyProtection="1">
      <alignment/>
      <protection locked="0"/>
    </xf>
    <xf numFmtId="4" fontId="10" fillId="0" borderId="0" xfId="68" applyNumberFormat="1" applyFont="1" applyProtection="1">
      <alignment/>
      <protection locked="0"/>
    </xf>
    <xf numFmtId="4" fontId="30" fillId="35" borderId="10" xfId="68" applyNumberFormat="1" applyFont="1" applyFill="1" applyBorder="1" applyAlignment="1" applyProtection="1">
      <alignment wrapText="1"/>
      <protection locked="0"/>
    </xf>
    <xf numFmtId="4" fontId="30" fillId="35" borderId="10" xfId="68" applyNumberFormat="1" applyFont="1" applyFill="1" applyBorder="1" applyProtection="1">
      <alignment/>
      <protection locked="0"/>
    </xf>
    <xf numFmtId="4" fontId="32" fillId="35" borderId="10" xfId="68" applyNumberFormat="1" applyFont="1" applyFill="1" applyBorder="1" applyProtection="1">
      <alignment/>
      <protection locked="0"/>
    </xf>
    <xf numFmtId="4" fontId="30" fillId="0" borderId="0" xfId="68" applyNumberFormat="1" applyFont="1" applyProtection="1">
      <alignment/>
      <protection locked="0"/>
    </xf>
    <xf numFmtId="0" fontId="11" fillId="0" borderId="0" xfId="75">
      <alignment/>
      <protection/>
    </xf>
    <xf numFmtId="0" fontId="24" fillId="0" borderId="0" xfId="59" applyFont="1">
      <alignment/>
      <protection/>
    </xf>
    <xf numFmtId="0" fontId="25" fillId="0" borderId="0" xfId="59" applyFont="1">
      <alignment/>
      <protection/>
    </xf>
    <xf numFmtId="0" fontId="11" fillId="0" borderId="10" xfId="75" applyBorder="1">
      <alignment/>
      <protection/>
    </xf>
    <xf numFmtId="0" fontId="24" fillId="0" borderId="10" xfId="59" applyFont="1" applyBorder="1" applyAlignment="1">
      <alignment horizontal="center"/>
      <protection/>
    </xf>
    <xf numFmtId="0" fontId="36" fillId="0" borderId="10" xfId="59" applyFont="1" applyBorder="1" applyAlignment="1">
      <alignment horizontal="center"/>
      <protection/>
    </xf>
    <xf numFmtId="4" fontId="37" fillId="0" borderId="10" xfId="74" applyNumberFormat="1" applyFont="1" applyBorder="1" applyProtection="1">
      <alignment/>
      <protection locked="0"/>
    </xf>
    <xf numFmtId="4" fontId="37" fillId="0" borderId="10" xfId="74" applyNumberFormat="1" applyFont="1" applyBorder="1" applyAlignment="1" applyProtection="1">
      <alignment horizontal="center"/>
      <protection locked="0"/>
    </xf>
    <xf numFmtId="0" fontId="10" fillId="0" borderId="0" xfId="74">
      <alignment/>
      <protection/>
    </xf>
    <xf numFmtId="4" fontId="37" fillId="35" borderId="10" xfId="74" applyNumberFormat="1" applyFont="1" applyFill="1" applyBorder="1" applyProtection="1">
      <alignment/>
      <protection locked="0"/>
    </xf>
    <xf numFmtId="4" fontId="38" fillId="36" borderId="10" xfId="74" applyNumberFormat="1" applyFont="1" applyFill="1" applyBorder="1" applyProtection="1">
      <alignment/>
      <protection locked="0"/>
    </xf>
    <xf numFmtId="4" fontId="39" fillId="0" borderId="10" xfId="74" applyNumberFormat="1" applyFont="1" applyBorder="1" applyProtection="1">
      <alignment/>
      <protection locked="0"/>
    </xf>
    <xf numFmtId="4" fontId="38" fillId="37" borderId="10" xfId="74" applyNumberFormat="1" applyFont="1" applyFill="1" applyBorder="1" applyProtection="1">
      <alignment/>
      <protection locked="0"/>
    </xf>
    <xf numFmtId="0" fontId="25" fillId="0" borderId="10" xfId="59" applyFont="1" applyBorder="1" applyAlignment="1">
      <alignment horizontal="left"/>
      <protection/>
    </xf>
    <xf numFmtId="4" fontId="37" fillId="34" borderId="10" xfId="74" applyNumberFormat="1" applyFont="1" applyFill="1" applyBorder="1" applyProtection="1">
      <alignment/>
      <protection locked="0"/>
    </xf>
    <xf numFmtId="4" fontId="37" fillId="38" borderId="10" xfId="74" applyNumberFormat="1" applyFont="1" applyFill="1" applyBorder="1" applyProtection="1">
      <alignment/>
      <protection locked="0"/>
    </xf>
    <xf numFmtId="0" fontId="35" fillId="0" borderId="10" xfId="74" applyFont="1" applyBorder="1">
      <alignment/>
      <protection/>
    </xf>
    <xf numFmtId="0" fontId="10" fillId="0" borderId="10" xfId="74" applyBorder="1">
      <alignment/>
      <protection/>
    </xf>
    <xf numFmtId="0" fontId="35" fillId="39" borderId="10" xfId="74" applyFont="1" applyFill="1" applyBorder="1">
      <alignment/>
      <protection/>
    </xf>
    <xf numFmtId="4" fontId="35" fillId="39" borderId="10" xfId="74" applyNumberFormat="1" applyFont="1" applyFill="1" applyBorder="1">
      <alignment/>
      <protection/>
    </xf>
    <xf numFmtId="4" fontId="37" fillId="39" borderId="10" xfId="74" applyNumberFormat="1" applyFont="1" applyFill="1" applyBorder="1" applyProtection="1">
      <alignment/>
      <protection locked="0"/>
    </xf>
    <xf numFmtId="0" fontId="7" fillId="0" borderId="0" xfId="68" applyFont="1" applyProtection="1">
      <alignment/>
      <protection locked="0"/>
    </xf>
    <xf numFmtId="4" fontId="3" fillId="0" borderId="10" xfId="68" applyNumberFormat="1" applyFont="1" applyBorder="1" applyProtection="1">
      <alignment/>
      <protection locked="0"/>
    </xf>
    <xf numFmtId="4" fontId="3" fillId="0" borderId="10" xfId="68" applyNumberFormat="1" applyFont="1" applyBorder="1" applyAlignment="1" applyProtection="1">
      <alignment horizontal="center"/>
      <protection locked="0"/>
    </xf>
    <xf numFmtId="4" fontId="4" fillId="0" borderId="10" xfId="68" applyNumberFormat="1" applyFont="1" applyBorder="1" applyProtection="1">
      <alignment/>
      <protection locked="0"/>
    </xf>
    <xf numFmtId="4" fontId="24" fillId="40" borderId="10" xfId="71" applyNumberFormat="1" applyFont="1" applyFill="1" applyBorder="1" applyProtection="1">
      <alignment/>
      <protection locked="0"/>
    </xf>
    <xf numFmtId="0" fontId="10" fillId="0" borderId="0" xfId="71">
      <alignment/>
      <protection/>
    </xf>
    <xf numFmtId="0" fontId="25" fillId="0" borderId="0" xfId="64" applyFont="1">
      <alignment/>
      <protection/>
    </xf>
    <xf numFmtId="0" fontId="11" fillId="0" borderId="0" xfId="75" applyFont="1">
      <alignment/>
      <protection/>
    </xf>
    <xf numFmtId="0" fontId="40" fillId="0" borderId="0" xfId="68" applyNumberFormat="1" applyFont="1" applyFill="1" applyBorder="1" applyAlignment="1" applyProtection="1">
      <alignment/>
      <protection locked="0"/>
    </xf>
    <xf numFmtId="0" fontId="7" fillId="0" borderId="0" xfId="68" applyNumberFormat="1" applyFont="1" applyFill="1" applyBorder="1" applyAlignment="1" applyProtection="1">
      <alignment/>
      <protection locked="0"/>
    </xf>
    <xf numFmtId="0" fontId="25" fillId="0" borderId="10" xfId="64" applyFont="1" applyBorder="1">
      <alignment/>
      <protection/>
    </xf>
    <xf numFmtId="0" fontId="24" fillId="0" borderId="10" xfId="64" applyFont="1" applyFill="1" applyBorder="1" applyAlignment="1">
      <alignment horizontal="center"/>
      <protection/>
    </xf>
    <xf numFmtId="0" fontId="36" fillId="0" borderId="10" xfId="64" applyFont="1" applyFill="1" applyBorder="1" applyAlignment="1">
      <alignment horizontal="center"/>
      <protection/>
    </xf>
    <xf numFmtId="4" fontId="41" fillId="0" borderId="10" xfId="68" applyNumberFormat="1" applyFont="1" applyFill="1" applyBorder="1" applyAlignment="1" applyProtection="1">
      <alignment horizontal="center" vertical="center"/>
      <protection locked="0"/>
    </xf>
    <xf numFmtId="4" fontId="41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8">
      <alignment/>
      <protection/>
    </xf>
    <xf numFmtId="4" fontId="35" fillId="41" borderId="10" xfId="76" applyNumberFormat="1" applyFont="1" applyFill="1" applyBorder="1">
      <alignment/>
      <protection/>
    </xf>
    <xf numFmtId="4" fontId="35" fillId="41" borderId="10" xfId="76" applyNumberFormat="1" applyFont="1" applyFill="1" applyBorder="1">
      <alignment/>
      <protection/>
    </xf>
    <xf numFmtId="4" fontId="35" fillId="0" borderId="0" xfId="76" applyNumberFormat="1" applyFont="1">
      <alignment/>
      <protection/>
    </xf>
    <xf numFmtId="4" fontId="35" fillId="0" borderId="10" xfId="76" applyNumberFormat="1" applyFont="1" applyBorder="1" applyAlignment="1">
      <alignment wrapText="1"/>
      <protection/>
    </xf>
    <xf numFmtId="4" fontId="35" fillId="0" borderId="10" xfId="76" applyNumberFormat="1" applyFont="1" applyBorder="1">
      <alignment/>
      <protection/>
    </xf>
    <xf numFmtId="4" fontId="35" fillId="38" borderId="10" xfId="76" applyNumberFormat="1" applyFont="1" applyFill="1" applyBorder="1">
      <alignment/>
      <protection/>
    </xf>
    <xf numFmtId="4" fontId="35" fillId="0" borderId="0" xfId="76" applyNumberFormat="1" applyFont="1">
      <alignment/>
      <protection/>
    </xf>
    <xf numFmtId="4" fontId="35" fillId="0" borderId="10" xfId="76" applyNumberFormat="1" applyFont="1" applyFill="1" applyBorder="1">
      <alignment/>
      <protection/>
    </xf>
    <xf numFmtId="4" fontId="10" fillId="0" borderId="10" xfId="76" applyNumberFormat="1" applyFont="1" applyFill="1" applyBorder="1">
      <alignment/>
      <protection/>
    </xf>
    <xf numFmtId="4" fontId="10" fillId="0" borderId="10" xfId="76" applyNumberFormat="1" applyFont="1" applyFill="1" applyBorder="1">
      <alignment/>
      <protection/>
    </xf>
    <xf numFmtId="4" fontId="10" fillId="0" borderId="10" xfId="76" applyNumberFormat="1" applyFont="1" applyBorder="1">
      <alignment/>
      <protection/>
    </xf>
    <xf numFmtId="4" fontId="10" fillId="0" borderId="0" xfId="76" applyNumberFormat="1">
      <alignment/>
      <protection/>
    </xf>
    <xf numFmtId="4" fontId="10" fillId="0" borderId="10" xfId="76" applyNumberFormat="1" applyFont="1" applyBorder="1" applyAlignment="1">
      <alignment wrapText="1"/>
      <protection/>
    </xf>
    <xf numFmtId="4" fontId="10" fillId="0" borderId="10" xfId="76" applyNumberFormat="1" applyFont="1" applyFill="1" applyBorder="1" applyAlignment="1">
      <alignment wrapText="1"/>
      <protection/>
    </xf>
    <xf numFmtId="4" fontId="10" fillId="38" borderId="10" xfId="76" applyNumberFormat="1" applyFont="1" applyFill="1" applyBorder="1">
      <alignment/>
      <protection/>
    </xf>
    <xf numFmtId="4" fontId="10" fillId="0" borderId="10" xfId="76" applyNumberFormat="1" applyBorder="1">
      <alignment/>
      <protection/>
    </xf>
    <xf numFmtId="4" fontId="10" fillId="0" borderId="10" xfId="76" applyNumberFormat="1" applyBorder="1" applyAlignment="1">
      <alignment wrapText="1"/>
      <protection/>
    </xf>
    <xf numFmtId="4" fontId="35" fillId="0" borderId="10" xfId="76" applyNumberFormat="1" applyFont="1" applyBorder="1">
      <alignment/>
      <protection/>
    </xf>
    <xf numFmtId="4" fontId="10" fillId="0" borderId="10" xfId="76" applyNumberFormat="1" applyFill="1" applyBorder="1">
      <alignment/>
      <protection/>
    </xf>
    <xf numFmtId="0" fontId="4" fillId="0" borderId="16" xfId="73" applyFont="1" applyFill="1" applyBorder="1" applyAlignment="1">
      <alignment horizontal="center" vertical="center"/>
      <protection/>
    </xf>
    <xf numFmtId="0" fontId="4" fillId="0" borderId="15" xfId="73" applyFont="1" applyFill="1" applyBorder="1" applyAlignment="1">
      <alignment horizontal="center" vertical="center"/>
      <protection/>
    </xf>
    <xf numFmtId="0" fontId="4" fillId="0" borderId="17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19" fillId="0" borderId="10" xfId="73" applyFont="1" applyFill="1" applyBorder="1" applyAlignment="1">
      <alignment vertical="center" wrapText="1"/>
      <protection/>
    </xf>
    <xf numFmtId="3" fontId="4" fillId="33" borderId="10" xfId="73" applyNumberFormat="1" applyFont="1" applyFill="1" applyBorder="1" applyAlignment="1">
      <alignment wrapText="1"/>
      <protection/>
    </xf>
    <xf numFmtId="0" fontId="19" fillId="0" borderId="16" xfId="73" applyFont="1" applyFill="1" applyBorder="1" applyAlignment="1">
      <alignment vertical="center" wrapText="1"/>
      <protection/>
    </xf>
    <xf numFmtId="0" fontId="19" fillId="0" borderId="15" xfId="73" applyFont="1" applyFill="1" applyBorder="1" applyAlignment="1">
      <alignment vertical="center" wrapText="1"/>
      <protection/>
    </xf>
    <xf numFmtId="0" fontId="19" fillId="0" borderId="17" xfId="73" applyFont="1" applyFill="1" applyBorder="1" applyAlignment="1">
      <alignment vertical="center" wrapText="1"/>
      <protection/>
    </xf>
    <xf numFmtId="0" fontId="19" fillId="0" borderId="16" xfId="73" applyFont="1" applyFill="1" applyBorder="1" applyAlignment="1">
      <alignment vertical="center"/>
      <protection/>
    </xf>
    <xf numFmtId="0" fontId="19" fillId="0" borderId="15" xfId="73" applyFont="1" applyFill="1" applyBorder="1" applyAlignment="1">
      <alignment vertical="center"/>
      <protection/>
    </xf>
    <xf numFmtId="0" fontId="19" fillId="0" borderId="17" xfId="73" applyFont="1" applyFill="1" applyBorder="1" applyAlignment="1">
      <alignment vertical="center"/>
      <protection/>
    </xf>
    <xf numFmtId="3" fontId="4" fillId="33" borderId="10" xfId="73" applyNumberFormat="1" applyFont="1" applyFill="1" applyBorder="1" applyAlignment="1">
      <alignment vertical="center" wrapText="1"/>
      <protection/>
    </xf>
    <xf numFmtId="0" fontId="91" fillId="0" borderId="0" xfId="0" applyFont="1" applyAlignment="1">
      <alignment horizontal="center"/>
    </xf>
    <xf numFmtId="0" fontId="4" fillId="0" borderId="10" xfId="73" applyFont="1" applyFill="1" applyBorder="1" applyAlignment="1">
      <alignment vertical="center" wrapText="1"/>
      <protection/>
    </xf>
    <xf numFmtId="0" fontId="9" fillId="0" borderId="10" xfId="73" applyFont="1" applyFill="1" applyBorder="1" applyAlignment="1">
      <alignment wrapText="1"/>
      <protection/>
    </xf>
    <xf numFmtId="0" fontId="4" fillId="0" borderId="16" xfId="73" applyFont="1" applyFill="1" applyBorder="1" applyAlignment="1">
      <alignment horizontal="center" vertical="center" wrapText="1"/>
      <protection/>
    </xf>
    <xf numFmtId="0" fontId="4" fillId="0" borderId="17" xfId="73" applyFont="1" applyFill="1" applyBorder="1" applyAlignment="1">
      <alignment horizontal="center" vertical="center" wrapText="1"/>
      <protection/>
    </xf>
    <xf numFmtId="0" fontId="4" fillId="0" borderId="15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3" applyFont="1" applyFill="1" applyBorder="1" applyAlignment="1">
      <alignment horizontal="center" vertical="center"/>
      <protection/>
    </xf>
    <xf numFmtId="0" fontId="4" fillId="0" borderId="14" xfId="73" applyFont="1" applyFill="1" applyBorder="1" applyAlignment="1">
      <alignment horizontal="center" vertical="center"/>
      <protection/>
    </xf>
    <xf numFmtId="3" fontId="4" fillId="33" borderId="12" xfId="73" applyNumberFormat="1" applyFont="1" applyFill="1" applyBorder="1" applyAlignment="1">
      <alignment horizontal="center" vertical="center" wrapText="1"/>
      <protection/>
    </xf>
    <xf numFmtId="3" fontId="4" fillId="33" borderId="14" xfId="73" applyNumberFormat="1" applyFont="1" applyFill="1" applyBorder="1" applyAlignment="1">
      <alignment horizontal="center" vertical="center" wrapText="1"/>
      <protection/>
    </xf>
    <xf numFmtId="3" fontId="4" fillId="33" borderId="16" xfId="73" applyNumberFormat="1" applyFont="1" applyFill="1" applyBorder="1" applyAlignment="1">
      <alignment horizontal="center" vertical="center" wrapText="1"/>
      <protection/>
    </xf>
    <xf numFmtId="3" fontId="4" fillId="33" borderId="17" xfId="73" applyNumberFormat="1" applyFont="1" applyFill="1" applyBorder="1" applyAlignment="1">
      <alignment horizontal="center" vertical="center" wrapText="1"/>
      <protection/>
    </xf>
    <xf numFmtId="3" fontId="4" fillId="33" borderId="15" xfId="73" applyNumberFormat="1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center" wrapText="1"/>
    </xf>
    <xf numFmtId="3" fontId="4" fillId="33" borderId="12" xfId="73" applyNumberFormat="1" applyFont="1" applyFill="1" applyBorder="1" applyAlignment="1">
      <alignment vertical="center" wrapText="1"/>
      <protection/>
    </xf>
    <xf numFmtId="3" fontId="4" fillId="33" borderId="14" xfId="73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 horizontal="center" vertical="center" wrapText="1"/>
    </xf>
    <xf numFmtId="0" fontId="24" fillId="0" borderId="0" xfId="61" applyFont="1" applyAlignment="1">
      <alignment horizontal="center"/>
      <protection/>
    </xf>
    <xf numFmtId="4" fontId="30" fillId="0" borderId="12" xfId="68" applyNumberFormat="1" applyFont="1" applyBorder="1" applyAlignment="1" applyProtection="1">
      <alignment horizontal="center" vertical="center"/>
      <protection locked="0"/>
    </xf>
    <xf numFmtId="4" fontId="30" fillId="0" borderId="14" xfId="68" applyNumberFormat="1" applyFont="1" applyBorder="1" applyAlignment="1" applyProtection="1">
      <alignment horizontal="center" vertical="center"/>
      <protection locked="0"/>
    </xf>
    <xf numFmtId="4" fontId="30" fillId="0" borderId="16" xfId="68" applyNumberFormat="1" applyFont="1" applyBorder="1" applyAlignment="1" applyProtection="1">
      <alignment horizontal="center" vertical="center"/>
      <protection locked="0"/>
    </xf>
    <xf numFmtId="4" fontId="30" fillId="0" borderId="15" xfId="68" applyNumberFormat="1" applyFont="1" applyBorder="1" applyAlignment="1" applyProtection="1">
      <alignment horizontal="center" vertical="center"/>
      <protection locked="0"/>
    </xf>
    <xf numFmtId="4" fontId="30" fillId="0" borderId="17" xfId="68" applyNumberFormat="1" applyFont="1" applyBorder="1" applyAlignment="1" applyProtection="1">
      <alignment horizontal="center" vertical="center"/>
      <protection locked="0"/>
    </xf>
    <xf numFmtId="4" fontId="30" fillId="0" borderId="16" xfId="68" applyNumberFormat="1" applyFont="1" applyBorder="1" applyAlignment="1" applyProtection="1">
      <alignment horizontal="center" wrapText="1"/>
      <protection locked="0"/>
    </xf>
    <xf numFmtId="4" fontId="30" fillId="0" borderId="15" xfId="68" applyNumberFormat="1" applyFont="1" applyBorder="1" applyAlignment="1" applyProtection="1">
      <alignment horizontal="center" wrapText="1"/>
      <protection locked="0"/>
    </xf>
    <xf numFmtId="4" fontId="30" fillId="0" borderId="17" xfId="68" applyNumberFormat="1" applyFont="1" applyBorder="1" applyAlignment="1" applyProtection="1">
      <alignment horizontal="center" wrapText="1"/>
      <protection locked="0"/>
    </xf>
    <xf numFmtId="4" fontId="30" fillId="0" borderId="16" xfId="68" applyNumberFormat="1" applyFont="1" applyBorder="1" applyAlignment="1" applyProtection="1">
      <alignment horizontal="center"/>
      <protection locked="0"/>
    </xf>
    <xf numFmtId="4" fontId="30" fillId="0" borderId="15" xfId="68" applyNumberFormat="1" applyFont="1" applyBorder="1" applyAlignment="1" applyProtection="1">
      <alignment horizontal="center"/>
      <protection locked="0"/>
    </xf>
    <xf numFmtId="4" fontId="30" fillId="0" borderId="17" xfId="68" applyNumberFormat="1" applyFont="1" applyBorder="1" applyAlignment="1" applyProtection="1">
      <alignment horizontal="center"/>
      <protection locked="0"/>
    </xf>
    <xf numFmtId="0" fontId="24" fillId="0" borderId="0" xfId="59" applyFont="1" applyAlignment="1">
      <alignment horizontal="center"/>
      <protection/>
    </xf>
    <xf numFmtId="0" fontId="24" fillId="0" borderId="0" xfId="64" applyFont="1" applyBorder="1" applyAlignment="1">
      <alignment horizontal="center"/>
      <protection/>
    </xf>
    <xf numFmtId="0" fontId="5" fillId="0" borderId="0" xfId="72" applyFont="1" applyFill="1" applyAlignment="1">
      <alignment horizontal="center" wrapText="1"/>
      <protection/>
    </xf>
    <xf numFmtId="0" fontId="4" fillId="0" borderId="18" xfId="7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92" fillId="0" borderId="11" xfId="65" applyNumberFormat="1" applyFont="1" applyBorder="1" applyAlignment="1">
      <alignment horizontal="justify" vertical="center" wrapText="1"/>
      <protection/>
    </xf>
    <xf numFmtId="3" fontId="92" fillId="0" borderId="0" xfId="65" applyNumberFormat="1" applyFont="1" applyBorder="1" applyAlignment="1">
      <alignment horizontal="justify" vertical="center" wrapText="1"/>
      <protection/>
    </xf>
    <xf numFmtId="3" fontId="99" fillId="0" borderId="0" xfId="65" applyNumberFormat="1" applyFont="1" applyBorder="1" applyAlignment="1">
      <alignment vertical="center" wrapText="1"/>
      <protection/>
    </xf>
  </cellXfs>
  <cellStyles count="7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4 2" xfId="64"/>
    <cellStyle name="Normál 5" xfId="65"/>
    <cellStyle name="Normál 5 2" xfId="66"/>
    <cellStyle name="Normál 6" xfId="67"/>
    <cellStyle name="Normál_baglad" xfId="68"/>
    <cellStyle name="Normál_Baglad 2007. költségvetés 2" xfId="69"/>
    <cellStyle name="Normál_belsősárd tárgyi eszközök" xfId="70"/>
    <cellStyle name="Normál_gosztola" xfId="71"/>
    <cellStyle name="Normál_ktgv2004" xfId="72"/>
    <cellStyle name="Normál_Munka1" xfId="73"/>
    <cellStyle name="Normál_resznek" xfId="74"/>
    <cellStyle name="Normál_Zszfa 2004 2" xfId="75"/>
    <cellStyle name="Normál_zszombatfa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  <cellStyle name="Százalék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tabSelected="1" zoomScalePageLayoutView="0" workbookViewId="0" topLeftCell="A1">
      <pane xSplit="2" ySplit="6" topLeftCell="Q16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2" sqref="A2:E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3.140625" style="0" customWidth="1"/>
    <col min="15" max="15" width="25.7109375" style="0" customWidth="1"/>
    <col min="16" max="16" width="12.140625" style="0" customWidth="1"/>
    <col min="17" max="27" width="13.140625" style="0" customWidth="1"/>
  </cols>
  <sheetData>
    <row r="1" spans="1:26" s="2" customFormat="1" ht="15.75">
      <c r="A1" s="250" t="s">
        <v>577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2:5" s="126" customFormat="1" ht="15" customHeight="1">
      <c r="B2" s="127"/>
      <c r="C2" s="127"/>
      <c r="D2" s="127"/>
      <c r="E2" s="127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594</v>
      </c>
      <c r="Q3" s="1" t="s">
        <v>595</v>
      </c>
      <c r="R3" s="1" t="s">
        <v>596</v>
      </c>
      <c r="S3" s="1" t="s">
        <v>597</v>
      </c>
      <c r="T3" s="1" t="s">
        <v>618</v>
      </c>
      <c r="U3" s="1" t="s">
        <v>619</v>
      </c>
      <c r="V3" s="1" t="s">
        <v>620</v>
      </c>
      <c r="W3" s="1" t="s">
        <v>621</v>
      </c>
      <c r="X3" s="1" t="s">
        <v>622</v>
      </c>
      <c r="Y3" s="1" t="s">
        <v>623</v>
      </c>
      <c r="Z3" s="1" t="s">
        <v>624</v>
      </c>
      <c r="AA3" s="1" t="s">
        <v>625</v>
      </c>
    </row>
    <row r="4" spans="1:27" s="11" customFormat="1" ht="15.75">
      <c r="A4" s="1">
        <v>1</v>
      </c>
      <c r="B4" s="240" t="s">
        <v>9</v>
      </c>
      <c r="C4" s="237" t="s">
        <v>373</v>
      </c>
      <c r="D4" s="238"/>
      <c r="E4" s="239"/>
      <c r="F4" s="237" t="s">
        <v>110</v>
      </c>
      <c r="G4" s="238"/>
      <c r="H4" s="239"/>
      <c r="I4" s="237" t="s">
        <v>111</v>
      </c>
      <c r="J4" s="238"/>
      <c r="K4" s="239"/>
      <c r="L4" s="237" t="s">
        <v>5</v>
      </c>
      <c r="M4" s="238"/>
      <c r="N4" s="239"/>
      <c r="O4" s="240" t="s">
        <v>9</v>
      </c>
      <c r="P4" s="237" t="s">
        <v>373</v>
      </c>
      <c r="Q4" s="238"/>
      <c r="R4" s="239"/>
      <c r="S4" s="237" t="s">
        <v>110</v>
      </c>
      <c r="T4" s="238"/>
      <c r="U4" s="239"/>
      <c r="V4" s="237" t="s">
        <v>111</v>
      </c>
      <c r="W4" s="238"/>
      <c r="X4" s="239"/>
      <c r="Y4" s="240" t="s">
        <v>5</v>
      </c>
      <c r="Z4" s="240"/>
      <c r="AA4" s="240"/>
    </row>
    <row r="5" spans="1:27" s="11" customFormat="1" ht="15.75">
      <c r="A5" s="1">
        <v>2</v>
      </c>
      <c r="B5" s="240"/>
      <c r="C5" s="82" t="s">
        <v>4</v>
      </c>
      <c r="D5" s="38" t="s">
        <v>633</v>
      </c>
      <c r="E5" s="38" t="s">
        <v>634</v>
      </c>
      <c r="F5" s="82" t="s">
        <v>4</v>
      </c>
      <c r="G5" s="38" t="s">
        <v>633</v>
      </c>
      <c r="H5" s="38" t="s">
        <v>634</v>
      </c>
      <c r="I5" s="82" t="s">
        <v>4</v>
      </c>
      <c r="J5" s="38" t="s">
        <v>633</v>
      </c>
      <c r="K5" s="38" t="s">
        <v>634</v>
      </c>
      <c r="L5" s="82" t="s">
        <v>4</v>
      </c>
      <c r="M5" s="38" t="s">
        <v>633</v>
      </c>
      <c r="N5" s="38" t="s">
        <v>634</v>
      </c>
      <c r="O5" s="240"/>
      <c r="P5" s="82" t="s">
        <v>4</v>
      </c>
      <c r="Q5" s="38" t="s">
        <v>633</v>
      </c>
      <c r="R5" s="38" t="s">
        <v>634</v>
      </c>
      <c r="S5" s="82" t="s">
        <v>4</v>
      </c>
      <c r="T5" s="38" t="s">
        <v>633</v>
      </c>
      <c r="U5" s="38" t="s">
        <v>634</v>
      </c>
      <c r="V5" s="82" t="s">
        <v>4</v>
      </c>
      <c r="W5" s="38" t="s">
        <v>633</v>
      </c>
      <c r="X5" s="38" t="s">
        <v>634</v>
      </c>
      <c r="Y5" s="82" t="s">
        <v>4</v>
      </c>
      <c r="Z5" s="38" t="s">
        <v>633</v>
      </c>
      <c r="AA5" s="38" t="s">
        <v>634</v>
      </c>
    </row>
    <row r="6" spans="1:27" s="89" customFormat="1" ht="16.5">
      <c r="A6" s="1">
        <v>3</v>
      </c>
      <c r="B6" s="243" t="s">
        <v>44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  <c r="O6" s="241" t="s">
        <v>122</v>
      </c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7" s="11" customFormat="1" ht="47.25">
      <c r="A7" s="1">
        <v>4</v>
      </c>
      <c r="B7" s="84" t="s">
        <v>277</v>
      </c>
      <c r="C7" s="5">
        <f>Bevételek!C100</f>
        <v>0</v>
      </c>
      <c r="D7" s="5">
        <f>Bevételek!D100</f>
        <v>0</v>
      </c>
      <c r="E7" s="5">
        <f>Bevételek!E100</f>
        <v>0</v>
      </c>
      <c r="F7" s="5">
        <f>Bevételek!C101</f>
        <v>63844907</v>
      </c>
      <c r="G7" s="5">
        <f>Bevételek!D101</f>
        <v>86094498</v>
      </c>
      <c r="H7" s="5">
        <f>Bevételek!E101</f>
        <v>84707066</v>
      </c>
      <c r="I7" s="5">
        <f>Bevételek!C102</f>
        <v>0</v>
      </c>
      <c r="J7" s="5">
        <f>Bevételek!D102</f>
        <v>0</v>
      </c>
      <c r="K7" s="5">
        <f>Bevételek!E102</f>
        <v>0</v>
      </c>
      <c r="L7" s="5">
        <f aca="true" t="shared" si="0" ref="L7:N10">C7+F7+I7</f>
        <v>63844907</v>
      </c>
      <c r="M7" s="5">
        <f t="shared" si="0"/>
        <v>86094498</v>
      </c>
      <c r="N7" s="5">
        <f t="shared" si="0"/>
        <v>84707066</v>
      </c>
      <c r="O7" s="86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37681430</v>
      </c>
      <c r="T7" s="5">
        <f>Kiadás!D9</f>
        <v>39455028</v>
      </c>
      <c r="U7" s="5">
        <f>Kiadás!E9</f>
        <v>37261570</v>
      </c>
      <c r="V7" s="5">
        <f>Kiadás!C10</f>
        <v>1537000</v>
      </c>
      <c r="W7" s="5">
        <f>Kiadás!D10</f>
        <v>1537000</v>
      </c>
      <c r="X7" s="5">
        <f>Kiadás!E10</f>
        <v>1515600</v>
      </c>
      <c r="Y7" s="5">
        <f aca="true" t="shared" si="1" ref="Y7:AA11">P7+S7+V7</f>
        <v>39218430</v>
      </c>
      <c r="Z7" s="5">
        <f t="shared" si="1"/>
        <v>40992028</v>
      </c>
      <c r="AA7" s="5">
        <f t="shared" si="1"/>
        <v>38777170</v>
      </c>
    </row>
    <row r="8" spans="1:27" s="11" customFormat="1" ht="45">
      <c r="A8" s="1">
        <v>5</v>
      </c>
      <c r="B8" s="84" t="s">
        <v>298</v>
      </c>
      <c r="C8" s="5">
        <f>Bevételek!C163</f>
        <v>0</v>
      </c>
      <c r="D8" s="5">
        <f>Bevételek!D163</f>
        <v>0</v>
      </c>
      <c r="E8" s="5">
        <f>Bevételek!E163</f>
        <v>0</v>
      </c>
      <c r="F8" s="5">
        <f>Bevételek!C164</f>
        <v>1088000</v>
      </c>
      <c r="G8" s="5">
        <f>Bevételek!D164</f>
        <v>783386</v>
      </c>
      <c r="H8" s="5">
        <f>Bevételek!E164</f>
        <v>642026</v>
      </c>
      <c r="I8" s="5">
        <f>Bevételek!C165</f>
        <v>7000000</v>
      </c>
      <c r="J8" s="5">
        <f>Bevételek!D165</f>
        <v>7252654</v>
      </c>
      <c r="K8" s="5">
        <f>Bevételek!E165</f>
        <v>6520071</v>
      </c>
      <c r="L8" s="5">
        <f t="shared" si="0"/>
        <v>8088000</v>
      </c>
      <c r="M8" s="5">
        <f t="shared" si="0"/>
        <v>8036040</v>
      </c>
      <c r="N8" s="5">
        <f t="shared" si="0"/>
        <v>7162097</v>
      </c>
      <c r="O8" s="86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4214906</v>
      </c>
      <c r="T8" s="5">
        <f>Kiadás!D13</f>
        <v>4537789</v>
      </c>
      <c r="U8" s="5">
        <f>Kiadás!E13</f>
        <v>4349291</v>
      </c>
      <c r="V8" s="5">
        <f>Kiadás!C14</f>
        <v>305400</v>
      </c>
      <c r="W8" s="5">
        <f>Kiadás!D14</f>
        <v>300172</v>
      </c>
      <c r="X8" s="5">
        <f>Kiadás!E14</f>
        <v>268836</v>
      </c>
      <c r="Y8" s="5">
        <f t="shared" si="1"/>
        <v>4520306</v>
      </c>
      <c r="Z8" s="5">
        <f t="shared" si="1"/>
        <v>4837961</v>
      </c>
      <c r="AA8" s="5">
        <f t="shared" si="1"/>
        <v>4618127</v>
      </c>
    </row>
    <row r="9" spans="1:27" s="11" customFormat="1" ht="15.75">
      <c r="A9" s="1">
        <v>6</v>
      </c>
      <c r="B9" s="84" t="s">
        <v>44</v>
      </c>
      <c r="C9" s="5">
        <f>Bevételek!C221</f>
        <v>0</v>
      </c>
      <c r="D9" s="5">
        <f>Bevételek!D221</f>
        <v>0</v>
      </c>
      <c r="E9" s="5">
        <f>Bevételek!E221</f>
        <v>0</v>
      </c>
      <c r="F9" s="5">
        <f>Bevételek!C222</f>
        <v>3601938</v>
      </c>
      <c r="G9" s="5">
        <f>Bevételek!D222</f>
        <v>5557519</v>
      </c>
      <c r="H9" s="5">
        <f>Bevételek!E222</f>
        <v>4891165</v>
      </c>
      <c r="I9" s="5">
        <f>Bevételek!C223</f>
        <v>0</v>
      </c>
      <c r="J9" s="5">
        <f>Bevételek!D223</f>
        <v>0</v>
      </c>
      <c r="K9" s="5">
        <f>Bevételek!E223</f>
        <v>0</v>
      </c>
      <c r="L9" s="5">
        <f t="shared" si="0"/>
        <v>3601938</v>
      </c>
      <c r="M9" s="5">
        <f t="shared" si="0"/>
        <v>5557519</v>
      </c>
      <c r="N9" s="5">
        <f t="shared" si="0"/>
        <v>4891165</v>
      </c>
      <c r="O9" s="86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15929724</v>
      </c>
      <c r="T9" s="5">
        <f>Kiadás!D17</f>
        <v>20787762</v>
      </c>
      <c r="U9" s="5">
        <f>Kiadás!E17</f>
        <v>14156949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15929724</v>
      </c>
      <c r="Z9" s="5">
        <f t="shared" si="1"/>
        <v>20787762</v>
      </c>
      <c r="AA9" s="5">
        <f t="shared" si="1"/>
        <v>14156949</v>
      </c>
    </row>
    <row r="10" spans="1:27" s="11" customFormat="1" ht="15.75" customHeight="1">
      <c r="A10" s="1">
        <v>7</v>
      </c>
      <c r="B10" s="251" t="s">
        <v>355</v>
      </c>
      <c r="C10" s="249">
        <f>Bevételek!C255</f>
        <v>0</v>
      </c>
      <c r="D10" s="249">
        <f>Bevételek!D255</f>
        <v>0</v>
      </c>
      <c r="E10" s="249">
        <f>Bevételek!E255</f>
        <v>0</v>
      </c>
      <c r="F10" s="249">
        <f>Bevételek!C256</f>
        <v>99600</v>
      </c>
      <c r="G10" s="249">
        <f>Bevételek!D256</f>
        <v>335410</v>
      </c>
      <c r="H10" s="249">
        <f>Bevételek!E256</f>
        <v>270000</v>
      </c>
      <c r="I10" s="249">
        <f>Bevételek!C257</f>
        <v>0</v>
      </c>
      <c r="J10" s="249">
        <f>Bevételek!D257</f>
        <v>0</v>
      </c>
      <c r="K10" s="249">
        <f>Bevételek!E257</f>
        <v>0</v>
      </c>
      <c r="L10" s="249">
        <f t="shared" si="0"/>
        <v>99600</v>
      </c>
      <c r="M10" s="249">
        <f t="shared" si="0"/>
        <v>335410</v>
      </c>
      <c r="N10" s="249">
        <f t="shared" si="0"/>
        <v>270000</v>
      </c>
      <c r="O10" s="86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4640200</v>
      </c>
      <c r="T10" s="5">
        <f>Kiadás!D62</f>
        <v>4703200</v>
      </c>
      <c r="U10" s="5">
        <f>Kiadás!E62</f>
        <v>3408700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4640200</v>
      </c>
      <c r="Z10" s="5">
        <f t="shared" si="1"/>
        <v>4703200</v>
      </c>
      <c r="AA10" s="5">
        <f t="shared" si="1"/>
        <v>3408700</v>
      </c>
    </row>
    <row r="11" spans="1:27" s="11" customFormat="1" ht="30">
      <c r="A11" s="1">
        <v>8</v>
      </c>
      <c r="B11" s="251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86" t="s">
        <v>83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3018370</v>
      </c>
      <c r="T11" s="5">
        <f>Kiadás!D125</f>
        <v>4289802</v>
      </c>
      <c r="U11" s="5">
        <f>Kiadás!E125</f>
        <v>4181321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3018370</v>
      </c>
      <c r="Z11" s="5">
        <f t="shared" si="1"/>
        <v>4289802</v>
      </c>
      <c r="AA11" s="5">
        <f t="shared" si="1"/>
        <v>4181321</v>
      </c>
    </row>
    <row r="12" spans="1:27" s="11" customFormat="1" ht="15.75">
      <c r="A12" s="1">
        <v>9</v>
      </c>
      <c r="B12" s="85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68634445</v>
      </c>
      <c r="G12" s="13">
        <f t="shared" si="2"/>
        <v>92770813</v>
      </c>
      <c r="H12" s="13">
        <f t="shared" si="2"/>
        <v>90510257</v>
      </c>
      <c r="I12" s="13">
        <f t="shared" si="2"/>
        <v>7000000</v>
      </c>
      <c r="J12" s="13">
        <f t="shared" si="2"/>
        <v>7252654</v>
      </c>
      <c r="K12" s="13">
        <f t="shared" si="2"/>
        <v>6520071</v>
      </c>
      <c r="L12" s="13">
        <f t="shared" si="2"/>
        <v>75634445</v>
      </c>
      <c r="M12" s="13">
        <f t="shared" si="2"/>
        <v>100023467</v>
      </c>
      <c r="N12" s="13">
        <f t="shared" si="2"/>
        <v>97030328</v>
      </c>
      <c r="O12" s="85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65484630</v>
      </c>
      <c r="T12" s="13">
        <f t="shared" si="3"/>
        <v>73773581</v>
      </c>
      <c r="U12" s="13">
        <f t="shared" si="3"/>
        <v>63357831</v>
      </c>
      <c r="V12" s="13">
        <f t="shared" si="3"/>
        <v>1842400</v>
      </c>
      <c r="W12" s="13">
        <f t="shared" si="3"/>
        <v>1837172</v>
      </c>
      <c r="X12" s="13">
        <f t="shared" si="3"/>
        <v>1784436</v>
      </c>
      <c r="Y12" s="13">
        <f t="shared" si="3"/>
        <v>67327030</v>
      </c>
      <c r="Z12" s="13">
        <f t="shared" si="3"/>
        <v>75610753</v>
      </c>
      <c r="AA12" s="13">
        <f t="shared" si="3"/>
        <v>65142267</v>
      </c>
    </row>
    <row r="13" spans="1:27" s="11" customFormat="1" ht="15.75">
      <c r="A13" s="1">
        <v>10</v>
      </c>
      <c r="B13" s="87" t="s">
        <v>127</v>
      </c>
      <c r="C13" s="88">
        <f aca="true" t="shared" si="4" ref="C13:N13">C12-P12</f>
        <v>0</v>
      </c>
      <c r="D13" s="88">
        <f t="shared" si="4"/>
        <v>0</v>
      </c>
      <c r="E13" s="88">
        <f t="shared" si="4"/>
        <v>0</v>
      </c>
      <c r="F13" s="88">
        <f t="shared" si="4"/>
        <v>3149815</v>
      </c>
      <c r="G13" s="88">
        <f t="shared" si="4"/>
        <v>18997232</v>
      </c>
      <c r="H13" s="88">
        <f t="shared" si="4"/>
        <v>27152426</v>
      </c>
      <c r="I13" s="88">
        <f t="shared" si="4"/>
        <v>5157600</v>
      </c>
      <c r="J13" s="88">
        <f t="shared" si="4"/>
        <v>5415482</v>
      </c>
      <c r="K13" s="88">
        <f t="shared" si="4"/>
        <v>4735635</v>
      </c>
      <c r="L13" s="88">
        <f t="shared" si="4"/>
        <v>8307415</v>
      </c>
      <c r="M13" s="88">
        <f t="shared" si="4"/>
        <v>24412714</v>
      </c>
      <c r="N13" s="88">
        <f t="shared" si="4"/>
        <v>31888061</v>
      </c>
      <c r="O13" s="252" t="s">
        <v>113</v>
      </c>
      <c r="P13" s="242">
        <f>Kiadás!C153</f>
        <v>0</v>
      </c>
      <c r="Q13" s="242">
        <f>Kiadás!D153</f>
        <v>0</v>
      </c>
      <c r="R13" s="242">
        <f>Kiadás!E153</f>
        <v>0</v>
      </c>
      <c r="S13" s="242">
        <f>Kiadás!C154</f>
        <v>1082291</v>
      </c>
      <c r="T13" s="242">
        <f>Kiadás!D154</f>
        <v>3244017</v>
      </c>
      <c r="U13" s="242">
        <f>Kiadás!E154</f>
        <v>2648015</v>
      </c>
      <c r="V13" s="242">
        <f>Kiadás!C155</f>
        <v>0</v>
      </c>
      <c r="W13" s="242">
        <f>Kiadás!D155</f>
        <v>0</v>
      </c>
      <c r="X13" s="242">
        <f>Kiadás!E155</f>
        <v>0</v>
      </c>
      <c r="Y13" s="242">
        <f>P13+S13+V13</f>
        <v>1082291</v>
      </c>
      <c r="Z13" s="242">
        <f>Q13+T13+W13</f>
        <v>3244017</v>
      </c>
      <c r="AA13" s="242">
        <f>R13+U13+X13</f>
        <v>2648015</v>
      </c>
    </row>
    <row r="14" spans="1:27" s="11" customFormat="1" ht="15.75">
      <c r="A14" s="1">
        <v>11</v>
      </c>
      <c r="B14" s="87" t="s">
        <v>118</v>
      </c>
      <c r="C14" s="5">
        <f>Bevételek!C276</f>
        <v>0</v>
      </c>
      <c r="D14" s="5">
        <f>Bevételek!D276</f>
        <v>0</v>
      </c>
      <c r="E14" s="5">
        <f>Bevételek!E276</f>
        <v>0</v>
      </c>
      <c r="F14" s="5">
        <f>Bevételek!C277</f>
        <v>4888951</v>
      </c>
      <c r="G14" s="5">
        <f>Bevételek!D277</f>
        <v>4888951</v>
      </c>
      <c r="H14" s="5">
        <f>Bevételek!E277</f>
        <v>4888951</v>
      </c>
      <c r="I14" s="5">
        <f>Bevételek!C278</f>
        <v>0</v>
      </c>
      <c r="J14" s="5">
        <f>Bevételek!D278</f>
        <v>0</v>
      </c>
      <c r="K14" s="5">
        <f>Bevételek!E278</f>
        <v>0</v>
      </c>
      <c r="L14" s="5">
        <f aca="true" t="shared" si="5" ref="L14:N15">C14+F14+I14</f>
        <v>4888951</v>
      </c>
      <c r="M14" s="5">
        <f t="shared" si="5"/>
        <v>4888951</v>
      </c>
      <c r="N14" s="5">
        <f t="shared" si="5"/>
        <v>4888951</v>
      </c>
      <c r="O14" s="25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</row>
    <row r="15" spans="1:27" s="11" customFormat="1" ht="15.75">
      <c r="A15" s="1">
        <v>12</v>
      </c>
      <c r="B15" s="87" t="s">
        <v>119</v>
      </c>
      <c r="C15" s="5">
        <f>Bevételek!C297</f>
        <v>0</v>
      </c>
      <c r="D15" s="5">
        <f>Bevételek!D297</f>
        <v>0</v>
      </c>
      <c r="E15" s="5">
        <f>Bevételek!E297</f>
        <v>0</v>
      </c>
      <c r="F15" s="5">
        <f>Bevételek!C298</f>
        <v>0</v>
      </c>
      <c r="G15" s="5">
        <f>Bevételek!D298</f>
        <v>2587151</v>
      </c>
      <c r="H15" s="5">
        <f>Bevételek!E298</f>
        <v>2587151</v>
      </c>
      <c r="I15" s="5">
        <f>Bevételek!C299</f>
        <v>0</v>
      </c>
      <c r="J15" s="5">
        <f>Bevételek!D299</f>
        <v>0</v>
      </c>
      <c r="K15" s="5">
        <f>Bevételek!E299</f>
        <v>0</v>
      </c>
      <c r="L15" s="5">
        <f t="shared" si="5"/>
        <v>0</v>
      </c>
      <c r="M15" s="5">
        <f t="shared" si="5"/>
        <v>2587151</v>
      </c>
      <c r="N15" s="5">
        <f t="shared" si="5"/>
        <v>2587151</v>
      </c>
      <c r="O15" s="25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7" s="11" customFormat="1" ht="31.5">
      <c r="A16" s="1">
        <v>13</v>
      </c>
      <c r="B16" s="85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73523396</v>
      </c>
      <c r="G16" s="14">
        <f t="shared" si="6"/>
        <v>100246915</v>
      </c>
      <c r="H16" s="14">
        <f t="shared" si="6"/>
        <v>97986359</v>
      </c>
      <c r="I16" s="14">
        <f t="shared" si="6"/>
        <v>7000000</v>
      </c>
      <c r="J16" s="14">
        <f t="shared" si="6"/>
        <v>7252654</v>
      </c>
      <c r="K16" s="14">
        <f t="shared" si="6"/>
        <v>6520071</v>
      </c>
      <c r="L16" s="14">
        <f t="shared" si="6"/>
        <v>80523396</v>
      </c>
      <c r="M16" s="14">
        <f t="shared" si="6"/>
        <v>107499569</v>
      </c>
      <c r="N16" s="14">
        <f t="shared" si="6"/>
        <v>104506430</v>
      </c>
      <c r="O16" s="85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66566921</v>
      </c>
      <c r="T16" s="14">
        <f t="shared" si="7"/>
        <v>77017598</v>
      </c>
      <c r="U16" s="14">
        <f t="shared" si="7"/>
        <v>66005846</v>
      </c>
      <c r="V16" s="14">
        <f t="shared" si="7"/>
        <v>1842400</v>
      </c>
      <c r="W16" s="14">
        <f t="shared" si="7"/>
        <v>1837172</v>
      </c>
      <c r="X16" s="14">
        <f t="shared" si="7"/>
        <v>1784436</v>
      </c>
      <c r="Y16" s="14">
        <f t="shared" si="7"/>
        <v>68409321</v>
      </c>
      <c r="Z16" s="14">
        <f t="shared" si="7"/>
        <v>78854770</v>
      </c>
      <c r="AA16" s="14">
        <f t="shared" si="7"/>
        <v>67790282</v>
      </c>
    </row>
    <row r="17" spans="1:27" s="89" customFormat="1" ht="16.5">
      <c r="A17" s="1">
        <v>14</v>
      </c>
      <c r="B17" s="246" t="s">
        <v>121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8"/>
      <c r="O17" s="241" t="s">
        <v>100</v>
      </c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</row>
    <row r="18" spans="1:27" s="11" customFormat="1" ht="47.25">
      <c r="A18" s="1">
        <v>15</v>
      </c>
      <c r="B18" s="84" t="s">
        <v>285</v>
      </c>
      <c r="C18" s="5">
        <f>Bevételek!C132</f>
        <v>0</v>
      </c>
      <c r="D18" s="5">
        <f>Bevételek!D132</f>
        <v>0</v>
      </c>
      <c r="E18" s="5">
        <f>Bevételek!E132</f>
        <v>0</v>
      </c>
      <c r="F18" s="5">
        <f>Bevételek!C133</f>
        <v>0</v>
      </c>
      <c r="G18" s="5">
        <f>Bevételek!D133</f>
        <v>91611518</v>
      </c>
      <c r="H18" s="5">
        <f>Bevételek!E133</f>
        <v>3877268</v>
      </c>
      <c r="I18" s="5">
        <f>Bevételek!C134</f>
        <v>0</v>
      </c>
      <c r="J18" s="5">
        <f>Bevételek!D134</f>
        <v>0</v>
      </c>
      <c r="K18" s="5">
        <f>Bevételek!E134</f>
        <v>0</v>
      </c>
      <c r="L18" s="5">
        <f aca="true" t="shared" si="8" ref="L18:N20">C18+F18+I18</f>
        <v>0</v>
      </c>
      <c r="M18" s="5">
        <f t="shared" si="8"/>
        <v>91611518</v>
      </c>
      <c r="N18" s="5">
        <f t="shared" si="8"/>
        <v>3877268</v>
      </c>
      <c r="O18" s="84" t="s">
        <v>98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3584851</v>
      </c>
      <c r="T18" s="5">
        <f>Kiadás!D130</f>
        <v>107400092</v>
      </c>
      <c r="U18" s="5">
        <f>Kiadás!E130</f>
        <v>19808138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3584851</v>
      </c>
      <c r="Z18" s="5">
        <f t="shared" si="9"/>
        <v>107400092</v>
      </c>
      <c r="AA18" s="5">
        <f t="shared" si="9"/>
        <v>19808138</v>
      </c>
    </row>
    <row r="19" spans="1:27" s="11" customFormat="1" ht="15.75">
      <c r="A19" s="1">
        <v>16</v>
      </c>
      <c r="B19" s="84" t="s">
        <v>121</v>
      </c>
      <c r="C19" s="5">
        <f>Bevételek!C241</f>
        <v>0</v>
      </c>
      <c r="D19" s="5">
        <f>Bevételek!D241</f>
        <v>0</v>
      </c>
      <c r="E19" s="5">
        <f>Bevételek!E241</f>
        <v>0</v>
      </c>
      <c r="F19" s="5">
        <f>Bevételek!C242</f>
        <v>0</v>
      </c>
      <c r="G19" s="5">
        <f>Bevételek!D242</f>
        <v>0</v>
      </c>
      <c r="H19" s="5">
        <f>Bevételek!E242</f>
        <v>0</v>
      </c>
      <c r="I19" s="5">
        <f>Bevételek!C243</f>
        <v>0</v>
      </c>
      <c r="J19" s="5">
        <f>Bevételek!D243</f>
        <v>0</v>
      </c>
      <c r="K19" s="5">
        <f>Bevételek!E243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4" t="s">
        <v>45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8714982</v>
      </c>
      <c r="T19" s="5">
        <f>Kiadás!D134</f>
        <v>13026983</v>
      </c>
      <c r="U19" s="5">
        <f>Kiadás!E134</f>
        <v>9571465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8714982</v>
      </c>
      <c r="Z19" s="5">
        <f t="shared" si="9"/>
        <v>13026983</v>
      </c>
      <c r="AA19" s="5">
        <f t="shared" si="9"/>
        <v>9571465</v>
      </c>
    </row>
    <row r="20" spans="1:27" s="11" customFormat="1" ht="31.5">
      <c r="A20" s="1">
        <v>17</v>
      </c>
      <c r="B20" s="84" t="s">
        <v>356</v>
      </c>
      <c r="C20" s="5">
        <f>Bevételek!C268</f>
        <v>0</v>
      </c>
      <c r="D20" s="5">
        <f>Bevételek!D268</f>
        <v>0</v>
      </c>
      <c r="E20" s="5">
        <f>Bevételek!E268</f>
        <v>0</v>
      </c>
      <c r="F20" s="5">
        <f>Bevételek!C269</f>
        <v>242500</v>
      </c>
      <c r="G20" s="5">
        <f>Bevételek!D269</f>
        <v>242500</v>
      </c>
      <c r="H20" s="5">
        <f>Bevételek!E269</f>
        <v>0</v>
      </c>
      <c r="I20" s="5">
        <f>Bevételek!C270</f>
        <v>0</v>
      </c>
      <c r="J20" s="5">
        <f>Bevételek!D270</f>
        <v>0</v>
      </c>
      <c r="K20" s="5">
        <f>Bevételek!E270</f>
        <v>0</v>
      </c>
      <c r="L20" s="5">
        <f t="shared" si="8"/>
        <v>242500</v>
      </c>
      <c r="M20" s="5">
        <f t="shared" si="8"/>
        <v>242500</v>
      </c>
      <c r="N20" s="5">
        <f t="shared" si="8"/>
        <v>0</v>
      </c>
      <c r="O20" s="84" t="s">
        <v>194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56742</v>
      </c>
      <c r="T20" s="5">
        <f>Kiadás!D138</f>
        <v>71742</v>
      </c>
      <c r="U20" s="5">
        <f>Kiadás!E138</f>
        <v>69657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56742</v>
      </c>
      <c r="Z20" s="5">
        <f t="shared" si="9"/>
        <v>71742</v>
      </c>
      <c r="AA20" s="5">
        <f t="shared" si="9"/>
        <v>69657</v>
      </c>
    </row>
    <row r="21" spans="1:27" s="11" customFormat="1" ht="15.75">
      <c r="A21" s="1">
        <v>18</v>
      </c>
      <c r="B21" s="85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242500</v>
      </c>
      <c r="G21" s="13">
        <f t="shared" si="10"/>
        <v>91854018</v>
      </c>
      <c r="H21" s="13">
        <f t="shared" si="10"/>
        <v>3877268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242500</v>
      </c>
      <c r="M21" s="13">
        <f t="shared" si="10"/>
        <v>91854018</v>
      </c>
      <c r="N21" s="13">
        <f t="shared" si="10"/>
        <v>3877268</v>
      </c>
      <c r="O21" s="85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12356575</v>
      </c>
      <c r="T21" s="13">
        <f t="shared" si="11"/>
        <v>120498817</v>
      </c>
      <c r="U21" s="13">
        <f t="shared" si="11"/>
        <v>29449260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12356575</v>
      </c>
      <c r="Z21" s="13">
        <f t="shared" si="11"/>
        <v>120498817</v>
      </c>
      <c r="AA21" s="13">
        <f t="shared" si="11"/>
        <v>29449260</v>
      </c>
    </row>
    <row r="22" spans="1:27" s="11" customFormat="1" ht="15.75">
      <c r="A22" s="1">
        <v>19</v>
      </c>
      <c r="B22" s="87" t="s">
        <v>127</v>
      </c>
      <c r="C22" s="88">
        <f aca="true" t="shared" si="12" ref="C22:N22">C21-P21</f>
        <v>0</v>
      </c>
      <c r="D22" s="88">
        <f t="shared" si="12"/>
        <v>0</v>
      </c>
      <c r="E22" s="88">
        <f t="shared" si="12"/>
        <v>0</v>
      </c>
      <c r="F22" s="88">
        <f t="shared" si="12"/>
        <v>-12114075</v>
      </c>
      <c r="G22" s="88">
        <f t="shared" si="12"/>
        <v>-28644799</v>
      </c>
      <c r="H22" s="88">
        <f t="shared" si="12"/>
        <v>-25571992</v>
      </c>
      <c r="I22" s="88">
        <f t="shared" si="12"/>
        <v>0</v>
      </c>
      <c r="J22" s="88">
        <f t="shared" si="12"/>
        <v>0</v>
      </c>
      <c r="K22" s="88">
        <f t="shared" si="12"/>
        <v>0</v>
      </c>
      <c r="L22" s="88">
        <f t="shared" si="12"/>
        <v>-12114075</v>
      </c>
      <c r="M22" s="88">
        <f t="shared" si="12"/>
        <v>-28644799</v>
      </c>
      <c r="N22" s="88">
        <f t="shared" si="12"/>
        <v>-25571992</v>
      </c>
      <c r="O22" s="252" t="s">
        <v>113</v>
      </c>
      <c r="P22" s="242">
        <f>Kiadás!C168</f>
        <v>0</v>
      </c>
      <c r="Q22" s="242">
        <f>Kiadás!D168</f>
        <v>0</v>
      </c>
      <c r="R22" s="242">
        <f>Kiadás!E168</f>
        <v>0</v>
      </c>
      <c r="S22" s="242">
        <f>Kiadás!C169</f>
        <v>0</v>
      </c>
      <c r="T22" s="242">
        <f>Kiadás!D169</f>
        <v>0</v>
      </c>
      <c r="U22" s="242">
        <f>Kiadás!E169</f>
        <v>0</v>
      </c>
      <c r="V22" s="242">
        <f>Kiadás!C170</f>
        <v>0</v>
      </c>
      <c r="W22" s="242">
        <f>Kiadás!D170</f>
        <v>0</v>
      </c>
      <c r="X22" s="242">
        <f>Kiadás!E170</f>
        <v>0</v>
      </c>
      <c r="Y22" s="242">
        <f>P22+S22+V22</f>
        <v>0</v>
      </c>
      <c r="Z22" s="242">
        <f>Q22+T22+W22</f>
        <v>0</v>
      </c>
      <c r="AA22" s="242">
        <f>R22+U22+X22</f>
        <v>0</v>
      </c>
    </row>
    <row r="23" spans="1:27" s="11" customFormat="1" ht="15.75">
      <c r="A23" s="1">
        <v>20</v>
      </c>
      <c r="B23" s="87" t="s">
        <v>118</v>
      </c>
      <c r="C23" s="5">
        <f>Bevételek!C283</f>
        <v>0</v>
      </c>
      <c r="D23" s="5">
        <f>Bevételek!D283</f>
        <v>0</v>
      </c>
      <c r="E23" s="5">
        <f>Bevételek!E283</f>
        <v>0</v>
      </c>
      <c r="F23" s="5">
        <f>Bevételek!C284</f>
        <v>0</v>
      </c>
      <c r="G23" s="5">
        <f>Bevételek!D284</f>
        <v>0</v>
      </c>
      <c r="H23" s="5">
        <f>Bevételek!E284</f>
        <v>0</v>
      </c>
      <c r="I23" s="5">
        <f>Bevételek!C285</f>
        <v>0</v>
      </c>
      <c r="J23" s="5">
        <f>Bevételek!D285</f>
        <v>0</v>
      </c>
      <c r="K23" s="5">
        <f>Bevételek!E285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5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</row>
    <row r="24" spans="1:27" s="11" customFormat="1" ht="15.75">
      <c r="A24" s="1">
        <v>21</v>
      </c>
      <c r="B24" s="87" t="s">
        <v>119</v>
      </c>
      <c r="C24" s="5">
        <f>Bevételek!C310</f>
        <v>0</v>
      </c>
      <c r="D24" s="5">
        <f>Bevételek!D310</f>
        <v>0</v>
      </c>
      <c r="E24" s="5">
        <f>Bevételek!E310</f>
        <v>0</v>
      </c>
      <c r="F24" s="5">
        <f>Bevételek!C311</f>
        <v>0</v>
      </c>
      <c r="G24" s="5">
        <f>Bevételek!D311</f>
        <v>0</v>
      </c>
      <c r="H24" s="5">
        <f>Bevételek!E311</f>
        <v>0</v>
      </c>
      <c r="I24" s="5">
        <f>Bevételek!C312</f>
        <v>0</v>
      </c>
      <c r="J24" s="5">
        <f>Bevételek!D312</f>
        <v>0</v>
      </c>
      <c r="K24" s="5">
        <f>Bevételek!E312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5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</row>
    <row r="25" spans="1:27" s="11" customFormat="1" ht="31.5">
      <c r="A25" s="1">
        <v>22</v>
      </c>
      <c r="B25" s="85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242500</v>
      </c>
      <c r="G25" s="14">
        <f t="shared" si="14"/>
        <v>91854018</v>
      </c>
      <c r="H25" s="14">
        <f t="shared" si="14"/>
        <v>3877268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242500</v>
      </c>
      <c r="M25" s="14">
        <f t="shared" si="14"/>
        <v>91854018</v>
      </c>
      <c r="N25" s="14">
        <f t="shared" si="14"/>
        <v>3877268</v>
      </c>
      <c r="O25" s="85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12356575</v>
      </c>
      <c r="T25" s="14">
        <f t="shared" si="15"/>
        <v>120498817</v>
      </c>
      <c r="U25" s="14">
        <f t="shared" si="15"/>
        <v>29449260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12356575</v>
      </c>
      <c r="Z25" s="14">
        <f t="shared" si="15"/>
        <v>120498817</v>
      </c>
      <c r="AA25" s="14">
        <f t="shared" si="15"/>
        <v>29449260</v>
      </c>
    </row>
    <row r="26" spans="1:27" s="89" customFormat="1" ht="16.5">
      <c r="A26" s="1">
        <v>23</v>
      </c>
      <c r="B26" s="243" t="s">
        <v>123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41" t="s">
        <v>124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</row>
    <row r="27" spans="1:27" s="11" customFormat="1" ht="15.75">
      <c r="A27" s="1">
        <v>24</v>
      </c>
      <c r="B27" s="84" t="s">
        <v>125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68876945</v>
      </c>
      <c r="G27" s="5">
        <f t="shared" si="16"/>
        <v>184624831</v>
      </c>
      <c r="H27" s="5">
        <f t="shared" si="16"/>
        <v>94387525</v>
      </c>
      <c r="I27" s="5">
        <f t="shared" si="16"/>
        <v>7000000</v>
      </c>
      <c r="J27" s="5">
        <f t="shared" si="16"/>
        <v>7252654</v>
      </c>
      <c r="K27" s="5">
        <f t="shared" si="16"/>
        <v>6520071</v>
      </c>
      <c r="L27" s="5">
        <f t="shared" si="16"/>
        <v>75876945</v>
      </c>
      <c r="M27" s="5">
        <f t="shared" si="16"/>
        <v>191877485</v>
      </c>
      <c r="N27" s="5">
        <f t="shared" si="16"/>
        <v>100907596</v>
      </c>
      <c r="O27" s="84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77841205</v>
      </c>
      <c r="T27" s="5">
        <f t="shared" si="17"/>
        <v>194272398</v>
      </c>
      <c r="U27" s="5">
        <f>U12+U21</f>
        <v>92807091</v>
      </c>
      <c r="V27" s="5">
        <f t="shared" si="17"/>
        <v>1842400</v>
      </c>
      <c r="W27" s="5">
        <f t="shared" si="17"/>
        <v>1837172</v>
      </c>
      <c r="X27" s="5">
        <f>X12+X21</f>
        <v>1784436</v>
      </c>
      <c r="Y27" s="5">
        <f t="shared" si="17"/>
        <v>79683605</v>
      </c>
      <c r="Z27" s="5">
        <f t="shared" si="17"/>
        <v>196109570</v>
      </c>
      <c r="AA27" s="5">
        <f>AA12+AA21</f>
        <v>94591527</v>
      </c>
    </row>
    <row r="28" spans="1:27" s="11" customFormat="1" ht="15.75">
      <c r="A28" s="1">
        <v>25</v>
      </c>
      <c r="B28" s="87" t="s">
        <v>127</v>
      </c>
      <c r="C28" s="88">
        <f aca="true" t="shared" si="18" ref="C28:N28">C27-P27</f>
        <v>0</v>
      </c>
      <c r="D28" s="88">
        <f t="shared" si="18"/>
        <v>0</v>
      </c>
      <c r="E28" s="88">
        <f t="shared" si="18"/>
        <v>0</v>
      </c>
      <c r="F28" s="88">
        <f t="shared" si="18"/>
        <v>-8964260</v>
      </c>
      <c r="G28" s="88">
        <f t="shared" si="18"/>
        <v>-9647567</v>
      </c>
      <c r="H28" s="88">
        <f t="shared" si="18"/>
        <v>1580434</v>
      </c>
      <c r="I28" s="88">
        <f t="shared" si="18"/>
        <v>5157600</v>
      </c>
      <c r="J28" s="88">
        <f t="shared" si="18"/>
        <v>5415482</v>
      </c>
      <c r="K28" s="88">
        <f t="shared" si="18"/>
        <v>4735635</v>
      </c>
      <c r="L28" s="88">
        <f t="shared" si="18"/>
        <v>-3806660</v>
      </c>
      <c r="M28" s="88">
        <f t="shared" si="18"/>
        <v>-4232085</v>
      </c>
      <c r="N28" s="88">
        <f t="shared" si="18"/>
        <v>6316069</v>
      </c>
      <c r="O28" s="252" t="s">
        <v>120</v>
      </c>
      <c r="P28" s="242">
        <f aca="true" t="shared" si="19" ref="P28:Z28">P13+P22</f>
        <v>0</v>
      </c>
      <c r="Q28" s="242">
        <f t="shared" si="19"/>
        <v>0</v>
      </c>
      <c r="R28" s="242">
        <f>R13+R22</f>
        <v>0</v>
      </c>
      <c r="S28" s="242">
        <f t="shared" si="19"/>
        <v>1082291</v>
      </c>
      <c r="T28" s="242">
        <f t="shared" si="19"/>
        <v>3244017</v>
      </c>
      <c r="U28" s="242">
        <f>U13+U22</f>
        <v>2648015</v>
      </c>
      <c r="V28" s="242">
        <f t="shared" si="19"/>
        <v>0</v>
      </c>
      <c r="W28" s="242">
        <f t="shared" si="19"/>
        <v>0</v>
      </c>
      <c r="X28" s="242">
        <f>X13+X22</f>
        <v>0</v>
      </c>
      <c r="Y28" s="242">
        <f t="shared" si="19"/>
        <v>1082291</v>
      </c>
      <c r="Z28" s="242">
        <f t="shared" si="19"/>
        <v>3244017</v>
      </c>
      <c r="AA28" s="242">
        <f>AA13+AA22</f>
        <v>2648015</v>
      </c>
    </row>
    <row r="29" spans="1:27" s="11" customFormat="1" ht="15.75">
      <c r="A29" s="1">
        <v>26</v>
      </c>
      <c r="B29" s="87" t="s">
        <v>118</v>
      </c>
      <c r="C29" s="5">
        <f aca="true" t="shared" si="20" ref="C29:E30">C14+C23</f>
        <v>0</v>
      </c>
      <c r="D29" s="5">
        <f t="shared" si="20"/>
        <v>0</v>
      </c>
      <c r="E29" s="5">
        <f t="shared" si="20"/>
        <v>0</v>
      </c>
      <c r="F29" s="5">
        <f aca="true" t="shared" si="21" ref="F29:M29">F14+F23</f>
        <v>4888951</v>
      </c>
      <c r="G29" s="5">
        <f t="shared" si="21"/>
        <v>4888951</v>
      </c>
      <c r="H29" s="5">
        <f>H14+H23</f>
        <v>4888951</v>
      </c>
      <c r="I29" s="5">
        <f t="shared" si="21"/>
        <v>0</v>
      </c>
      <c r="J29" s="5">
        <f t="shared" si="21"/>
        <v>0</v>
      </c>
      <c r="K29" s="5">
        <f>K14+K23</f>
        <v>0</v>
      </c>
      <c r="L29" s="5">
        <f t="shared" si="21"/>
        <v>4888951</v>
      </c>
      <c r="M29" s="5">
        <f t="shared" si="21"/>
        <v>4888951</v>
      </c>
      <c r="N29" s="5">
        <f>N14+N23</f>
        <v>4888951</v>
      </c>
      <c r="O29" s="25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</row>
    <row r="30" spans="1:27" s="11" customFormat="1" ht="15.75">
      <c r="A30" s="1">
        <v>27</v>
      </c>
      <c r="B30" s="87" t="s">
        <v>119</v>
      </c>
      <c r="C30" s="5">
        <f t="shared" si="20"/>
        <v>0</v>
      </c>
      <c r="D30" s="5">
        <f t="shared" si="20"/>
        <v>0</v>
      </c>
      <c r="E30" s="5">
        <f t="shared" si="20"/>
        <v>0</v>
      </c>
      <c r="F30" s="5">
        <f aca="true" t="shared" si="22" ref="F30:M30">F15+F24</f>
        <v>0</v>
      </c>
      <c r="G30" s="5">
        <f t="shared" si="22"/>
        <v>2587151</v>
      </c>
      <c r="H30" s="5">
        <f>H15+H24</f>
        <v>2587151</v>
      </c>
      <c r="I30" s="5">
        <f t="shared" si="22"/>
        <v>0</v>
      </c>
      <c r="J30" s="5">
        <f t="shared" si="22"/>
        <v>0</v>
      </c>
      <c r="K30" s="5">
        <f>K15+K24</f>
        <v>0</v>
      </c>
      <c r="L30" s="5">
        <f t="shared" si="22"/>
        <v>0</v>
      </c>
      <c r="M30" s="5">
        <f t="shared" si="22"/>
        <v>2587151</v>
      </c>
      <c r="N30" s="5">
        <f>N15+N24</f>
        <v>2587151</v>
      </c>
      <c r="O30" s="25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27" s="11" customFormat="1" ht="15.75">
      <c r="A31" s="1">
        <v>28</v>
      </c>
      <c r="B31" s="83" t="s">
        <v>7</v>
      </c>
      <c r="C31" s="14">
        <f aca="true" t="shared" si="23" ref="C31:N31">C27+C29+C30</f>
        <v>0</v>
      </c>
      <c r="D31" s="14">
        <f t="shared" si="23"/>
        <v>0</v>
      </c>
      <c r="E31" s="14">
        <f t="shared" si="23"/>
        <v>0</v>
      </c>
      <c r="F31" s="14">
        <f t="shared" si="23"/>
        <v>73765896</v>
      </c>
      <c r="G31" s="14">
        <f t="shared" si="23"/>
        <v>192100933</v>
      </c>
      <c r="H31" s="14">
        <f t="shared" si="23"/>
        <v>101863627</v>
      </c>
      <c r="I31" s="14">
        <f t="shared" si="23"/>
        <v>7000000</v>
      </c>
      <c r="J31" s="14">
        <f t="shared" si="23"/>
        <v>7252654</v>
      </c>
      <c r="K31" s="14">
        <f t="shared" si="23"/>
        <v>6520071</v>
      </c>
      <c r="L31" s="14">
        <f t="shared" si="23"/>
        <v>80765896</v>
      </c>
      <c r="M31" s="14">
        <f t="shared" si="23"/>
        <v>199353587</v>
      </c>
      <c r="N31" s="14">
        <f t="shared" si="23"/>
        <v>108383698</v>
      </c>
      <c r="O31" s="83" t="s">
        <v>8</v>
      </c>
      <c r="P31" s="14">
        <f aca="true" t="shared" si="24" ref="P31:AA31">SUM(P27:P30)</f>
        <v>0</v>
      </c>
      <c r="Q31" s="14">
        <f t="shared" si="24"/>
        <v>0</v>
      </c>
      <c r="R31" s="14">
        <f t="shared" si="24"/>
        <v>0</v>
      </c>
      <c r="S31" s="14">
        <f t="shared" si="24"/>
        <v>78923496</v>
      </c>
      <c r="T31" s="14">
        <f t="shared" si="24"/>
        <v>197516415</v>
      </c>
      <c r="U31" s="14">
        <f t="shared" si="24"/>
        <v>95455106</v>
      </c>
      <c r="V31" s="14">
        <f t="shared" si="24"/>
        <v>1842400</v>
      </c>
      <c r="W31" s="14">
        <f t="shared" si="24"/>
        <v>1837172</v>
      </c>
      <c r="X31" s="14">
        <f t="shared" si="24"/>
        <v>1784436</v>
      </c>
      <c r="Y31" s="14">
        <f t="shared" si="24"/>
        <v>80765896</v>
      </c>
      <c r="Z31" s="14">
        <f t="shared" si="24"/>
        <v>199353587</v>
      </c>
      <c r="AA31" s="14">
        <f t="shared" si="24"/>
        <v>97239542</v>
      </c>
    </row>
    <row r="32" ht="15">
      <c r="Z32" s="130"/>
    </row>
  </sheetData>
  <sheetProtection/>
  <mergeCells count="69">
    <mergeCell ref="E10:E11"/>
    <mergeCell ref="H10:H11"/>
    <mergeCell ref="K10:K11"/>
    <mergeCell ref="N10:N11"/>
    <mergeCell ref="U13:U15"/>
    <mergeCell ref="X28:X30"/>
    <mergeCell ref="J10:J11"/>
    <mergeCell ref="L10:L11"/>
    <mergeCell ref="O22:O24"/>
    <mergeCell ref="U22:U24"/>
    <mergeCell ref="AA28:AA30"/>
    <mergeCell ref="AA22:AA24"/>
    <mergeCell ref="X22:X24"/>
    <mergeCell ref="X13:X15"/>
    <mergeCell ref="AA13:AA15"/>
    <mergeCell ref="M10:M11"/>
    <mergeCell ref="Z13:Z15"/>
    <mergeCell ref="T13:T15"/>
    <mergeCell ref="P22:P24"/>
    <mergeCell ref="R22:R24"/>
    <mergeCell ref="T28:T30"/>
    <mergeCell ref="W28:W30"/>
    <mergeCell ref="Z28:Z30"/>
    <mergeCell ref="V28:V30"/>
    <mergeCell ref="Y13:Y15"/>
    <mergeCell ref="Y22:Y24"/>
    <mergeCell ref="Y28:Y30"/>
    <mergeCell ref="W22:W24"/>
    <mergeCell ref="Z22:Z24"/>
    <mergeCell ref="U28:U30"/>
    <mergeCell ref="R28:R30"/>
    <mergeCell ref="P28:P30"/>
    <mergeCell ref="S22:S24"/>
    <mergeCell ref="S28:S30"/>
    <mergeCell ref="O13:O15"/>
    <mergeCell ref="S13:S15"/>
    <mergeCell ref="P13:P15"/>
    <mergeCell ref="Q13:Q15"/>
    <mergeCell ref="Q28:Q30"/>
    <mergeCell ref="O28:O30"/>
    <mergeCell ref="A1:Z1"/>
    <mergeCell ref="V13:V15"/>
    <mergeCell ref="B4:B5"/>
    <mergeCell ref="B10:B11"/>
    <mergeCell ref="D10:D11"/>
    <mergeCell ref="V22:V24"/>
    <mergeCell ref="W13:W15"/>
    <mergeCell ref="R13:R15"/>
    <mergeCell ref="T22:T24"/>
    <mergeCell ref="C10:C11"/>
    <mergeCell ref="B6:N6"/>
    <mergeCell ref="B17:N17"/>
    <mergeCell ref="B26:N26"/>
    <mergeCell ref="C4:E4"/>
    <mergeCell ref="F4:H4"/>
    <mergeCell ref="I4:K4"/>
    <mergeCell ref="F10:F11"/>
    <mergeCell ref="I10:I11"/>
    <mergeCell ref="L4:N4"/>
    <mergeCell ref="G10:G11"/>
    <mergeCell ref="S4:U4"/>
    <mergeCell ref="V4:X4"/>
    <mergeCell ref="Y4:AA4"/>
    <mergeCell ref="O6:AA6"/>
    <mergeCell ref="O17:AA17"/>
    <mergeCell ref="O26:AA26"/>
    <mergeCell ref="Q22:Q24"/>
    <mergeCell ref="O4:O5"/>
    <mergeCell ref="P4:R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5" r:id="rId1"/>
  <headerFooter>
    <oddHeader>&amp;R&amp;"Arial,Normál"&amp;10 1. melléklet a 7/2019.(V.17.)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A5" sqref="A5:A36"/>
    </sheetView>
  </sheetViews>
  <sheetFormatPr defaultColWidth="12.00390625" defaultRowHeight="15"/>
  <cols>
    <col min="1" max="1" width="3.00390625" style="181" bestFit="1" customWidth="1"/>
    <col min="2" max="2" width="23.00390625" style="176" customWidth="1"/>
    <col min="3" max="3" width="11.00390625" style="176" customWidth="1"/>
    <col min="4" max="4" width="10.8515625" style="176" bestFit="1" customWidth="1"/>
    <col min="5" max="5" width="10.8515625" style="176" customWidth="1"/>
    <col min="6" max="6" width="10.57421875" style="176" customWidth="1"/>
    <col min="7" max="7" width="9.7109375" style="176" customWidth="1"/>
    <col min="8" max="8" width="10.8515625" style="176" customWidth="1"/>
    <col min="9" max="9" width="12.00390625" style="176" customWidth="1"/>
    <col min="10" max="10" width="12.57421875" style="176" customWidth="1"/>
    <col min="11" max="11" width="10.8515625" style="176" customWidth="1"/>
    <col min="12" max="12" width="10.7109375" style="176" customWidth="1"/>
    <col min="13" max="13" width="12.8515625" style="176" customWidth="1"/>
    <col min="14" max="14" width="11.00390625" style="176" customWidth="1"/>
    <col min="15" max="15" width="14.421875" style="176" hidden="1" customWidth="1"/>
    <col min="16" max="16" width="14.421875" style="176" customWidth="1"/>
    <col min="17" max="16384" width="12.00390625" style="176" customWidth="1"/>
  </cols>
  <sheetData>
    <row r="1" spans="1:14" s="158" customFormat="1" ht="17.25" customHeight="1">
      <c r="A1" s="270" t="s">
        <v>712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s="158" customFormat="1" ht="17.25" customHeight="1">
      <c r="A2" s="270" t="s">
        <v>713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4" spans="1:14" s="161" customFormat="1" ht="13.5" customHeight="1">
      <c r="A4" s="159"/>
      <c r="B4" s="160" t="s">
        <v>0</v>
      </c>
      <c r="C4" s="160" t="s">
        <v>1</v>
      </c>
      <c r="D4" s="160" t="s">
        <v>2</v>
      </c>
      <c r="E4" s="160" t="s">
        <v>3</v>
      </c>
      <c r="F4" s="160" t="s">
        <v>6</v>
      </c>
      <c r="G4" s="160" t="s">
        <v>47</v>
      </c>
      <c r="H4" s="160" t="s">
        <v>48</v>
      </c>
      <c r="I4" s="160" t="s">
        <v>49</v>
      </c>
      <c r="J4" s="160" t="s">
        <v>93</v>
      </c>
      <c r="K4" s="160" t="s">
        <v>94</v>
      </c>
      <c r="L4" s="160" t="s">
        <v>50</v>
      </c>
      <c r="M4" s="160" t="s">
        <v>95</v>
      </c>
      <c r="N4" s="160" t="s">
        <v>96</v>
      </c>
    </row>
    <row r="5" spans="1:14" s="162" customFormat="1" ht="29.25" customHeight="1">
      <c r="A5" s="160">
        <v>1</v>
      </c>
      <c r="B5" s="271" t="s">
        <v>9</v>
      </c>
      <c r="C5" s="273" t="s">
        <v>714</v>
      </c>
      <c r="D5" s="274"/>
      <c r="E5" s="275"/>
      <c r="F5" s="276" t="s">
        <v>715</v>
      </c>
      <c r="G5" s="277"/>
      <c r="H5" s="278"/>
      <c r="I5" s="279" t="s">
        <v>716</v>
      </c>
      <c r="J5" s="280"/>
      <c r="K5" s="281"/>
      <c r="L5" s="279" t="s">
        <v>717</v>
      </c>
      <c r="M5" s="280"/>
      <c r="N5" s="281"/>
    </row>
    <row r="6" spans="1:14" s="162" customFormat="1" ht="15" customHeight="1">
      <c r="A6" s="160">
        <v>2</v>
      </c>
      <c r="B6" s="272"/>
      <c r="C6" s="163" t="s">
        <v>718</v>
      </c>
      <c r="D6" s="163" t="s">
        <v>719</v>
      </c>
      <c r="E6" s="163" t="s">
        <v>720</v>
      </c>
      <c r="F6" s="163" t="s">
        <v>718</v>
      </c>
      <c r="G6" s="163" t="s">
        <v>719</v>
      </c>
      <c r="H6" s="163" t="s">
        <v>720</v>
      </c>
      <c r="I6" s="163" t="s">
        <v>718</v>
      </c>
      <c r="J6" s="163" t="s">
        <v>719</v>
      </c>
      <c r="K6" s="163" t="s">
        <v>720</v>
      </c>
      <c r="L6" s="163" t="s">
        <v>718</v>
      </c>
      <c r="M6" s="163" t="s">
        <v>719</v>
      </c>
      <c r="N6" s="163" t="s">
        <v>720</v>
      </c>
    </row>
    <row r="7" spans="1:14" s="162" customFormat="1" ht="15" customHeight="1">
      <c r="A7" s="160">
        <v>3</v>
      </c>
      <c r="B7" s="164" t="s">
        <v>721</v>
      </c>
      <c r="C7" s="165">
        <v>0</v>
      </c>
      <c r="D7" s="165">
        <v>0</v>
      </c>
      <c r="E7" s="165">
        <f aca="true" t="shared" si="0" ref="E7:E13">C7-D7</f>
        <v>0</v>
      </c>
      <c r="F7" s="165">
        <v>528020</v>
      </c>
      <c r="G7" s="165">
        <v>0</v>
      </c>
      <c r="H7" s="165">
        <f aca="true" t="shared" si="1" ref="H7:H13">F7-G7</f>
        <v>528020</v>
      </c>
      <c r="I7" s="165">
        <v>1684088</v>
      </c>
      <c r="J7" s="165">
        <v>0</v>
      </c>
      <c r="K7" s="165">
        <f aca="true" t="shared" si="2" ref="K7:K13">I7-J7</f>
        <v>1684088</v>
      </c>
      <c r="L7" s="165">
        <v>1644910</v>
      </c>
      <c r="M7" s="165">
        <v>0</v>
      </c>
      <c r="N7" s="165">
        <f aca="true" t="shared" si="3" ref="N7:N13">L7-M7</f>
        <v>1644910</v>
      </c>
    </row>
    <row r="8" spans="1:14" s="162" customFormat="1" ht="15" customHeight="1">
      <c r="A8" s="160">
        <v>4</v>
      </c>
      <c r="B8" s="164" t="s">
        <v>722</v>
      </c>
      <c r="C8" s="165">
        <v>0</v>
      </c>
      <c r="D8" s="165">
        <v>0</v>
      </c>
      <c r="E8" s="165">
        <f t="shared" si="0"/>
        <v>0</v>
      </c>
      <c r="F8" s="165">
        <v>966000</v>
      </c>
      <c r="G8" s="165">
        <v>0</v>
      </c>
      <c r="H8" s="165">
        <f t="shared" si="1"/>
        <v>966000</v>
      </c>
      <c r="I8" s="165">
        <v>0</v>
      </c>
      <c r="J8" s="165">
        <v>0</v>
      </c>
      <c r="K8" s="165">
        <f t="shared" si="2"/>
        <v>0</v>
      </c>
      <c r="L8" s="165">
        <v>4483040</v>
      </c>
      <c r="M8" s="165">
        <v>0</v>
      </c>
      <c r="N8" s="165">
        <f t="shared" si="3"/>
        <v>4483040</v>
      </c>
    </row>
    <row r="9" spans="1:14" s="162" customFormat="1" ht="15" customHeight="1">
      <c r="A9" s="160">
        <v>5</v>
      </c>
      <c r="B9" s="164" t="s">
        <v>723</v>
      </c>
      <c r="C9" s="165">
        <v>0</v>
      </c>
      <c r="D9" s="165">
        <v>0</v>
      </c>
      <c r="E9" s="165">
        <f t="shared" si="0"/>
        <v>0</v>
      </c>
      <c r="F9" s="165">
        <v>0</v>
      </c>
      <c r="G9" s="165">
        <v>0</v>
      </c>
      <c r="H9" s="165">
        <f t="shared" si="1"/>
        <v>0</v>
      </c>
      <c r="I9" s="165">
        <v>0</v>
      </c>
      <c r="J9" s="165">
        <v>0</v>
      </c>
      <c r="K9" s="165">
        <f t="shared" si="2"/>
        <v>0</v>
      </c>
      <c r="L9" s="165">
        <v>8437489</v>
      </c>
      <c r="M9" s="165">
        <v>0</v>
      </c>
      <c r="N9" s="165">
        <v>8437489</v>
      </c>
    </row>
    <row r="10" spans="1:14" s="162" customFormat="1" ht="15" customHeight="1">
      <c r="A10" s="160">
        <v>6</v>
      </c>
      <c r="B10" s="164" t="s">
        <v>724</v>
      </c>
      <c r="C10" s="165">
        <v>0</v>
      </c>
      <c r="D10" s="165">
        <v>0</v>
      </c>
      <c r="E10" s="165">
        <f t="shared" si="0"/>
        <v>0</v>
      </c>
      <c r="F10" s="165">
        <v>0</v>
      </c>
      <c r="G10" s="165">
        <v>0</v>
      </c>
      <c r="H10" s="165">
        <f t="shared" si="1"/>
        <v>0</v>
      </c>
      <c r="I10" s="165">
        <v>0</v>
      </c>
      <c r="J10" s="165">
        <v>0</v>
      </c>
      <c r="K10" s="165">
        <f t="shared" si="2"/>
        <v>0</v>
      </c>
      <c r="L10" s="165">
        <v>1671050</v>
      </c>
      <c r="M10" s="165">
        <v>0</v>
      </c>
      <c r="N10" s="165">
        <f t="shared" si="3"/>
        <v>1671050</v>
      </c>
    </row>
    <row r="11" spans="1:14" s="162" customFormat="1" ht="15" customHeight="1">
      <c r="A11" s="160">
        <v>7</v>
      </c>
      <c r="B11" s="164" t="s">
        <v>725</v>
      </c>
      <c r="C11" s="165">
        <v>62350750</v>
      </c>
      <c r="D11" s="165">
        <v>0</v>
      </c>
      <c r="E11" s="165">
        <f t="shared" si="0"/>
        <v>62350750</v>
      </c>
      <c r="F11" s="165">
        <v>0</v>
      </c>
      <c r="G11" s="165">
        <v>0</v>
      </c>
      <c r="H11" s="165">
        <f t="shared" si="1"/>
        <v>0</v>
      </c>
      <c r="I11" s="165">
        <v>0</v>
      </c>
      <c r="J11" s="165">
        <v>0</v>
      </c>
      <c r="K11" s="165">
        <f t="shared" si="2"/>
        <v>0</v>
      </c>
      <c r="L11" s="165">
        <v>0</v>
      </c>
      <c r="M11" s="165">
        <v>0</v>
      </c>
      <c r="N11" s="165">
        <f t="shared" si="3"/>
        <v>0</v>
      </c>
    </row>
    <row r="12" spans="1:14" s="162" customFormat="1" ht="15" customHeight="1">
      <c r="A12" s="160">
        <v>8</v>
      </c>
      <c r="B12" s="164" t="s">
        <v>726</v>
      </c>
      <c r="C12" s="165">
        <v>0</v>
      </c>
      <c r="D12" s="165">
        <v>0</v>
      </c>
      <c r="E12" s="165">
        <f t="shared" si="0"/>
        <v>0</v>
      </c>
      <c r="F12" s="165">
        <v>2080894</v>
      </c>
      <c r="G12" s="165">
        <v>0</v>
      </c>
      <c r="H12" s="165">
        <f t="shared" si="1"/>
        <v>2080894</v>
      </c>
      <c r="I12" s="165">
        <v>347600</v>
      </c>
      <c r="J12" s="165">
        <v>0</v>
      </c>
      <c r="K12" s="165">
        <f t="shared" si="2"/>
        <v>347600</v>
      </c>
      <c r="L12" s="165">
        <v>0</v>
      </c>
      <c r="M12" s="165">
        <v>0</v>
      </c>
      <c r="N12" s="165">
        <f t="shared" si="3"/>
        <v>0</v>
      </c>
    </row>
    <row r="13" spans="1:14" s="162" customFormat="1" ht="15" customHeight="1">
      <c r="A13" s="160">
        <v>9</v>
      </c>
      <c r="B13" s="164" t="s">
        <v>727</v>
      </c>
      <c r="C13" s="165">
        <v>0</v>
      </c>
      <c r="D13" s="165">
        <v>0</v>
      </c>
      <c r="E13" s="165">
        <f t="shared" si="0"/>
        <v>0</v>
      </c>
      <c r="F13" s="165">
        <v>0</v>
      </c>
      <c r="G13" s="165">
        <v>0</v>
      </c>
      <c r="H13" s="165">
        <f t="shared" si="1"/>
        <v>0</v>
      </c>
      <c r="I13" s="165">
        <v>114430</v>
      </c>
      <c r="J13" s="165">
        <v>0</v>
      </c>
      <c r="K13" s="165">
        <f t="shared" si="2"/>
        <v>114430</v>
      </c>
      <c r="L13" s="165">
        <v>0</v>
      </c>
      <c r="M13" s="165">
        <v>0</v>
      </c>
      <c r="N13" s="165">
        <f t="shared" si="3"/>
        <v>0</v>
      </c>
    </row>
    <row r="14" spans="1:14" s="162" customFormat="1" ht="15" customHeight="1">
      <c r="A14" s="160">
        <v>10</v>
      </c>
      <c r="B14" s="163" t="s">
        <v>728</v>
      </c>
      <c r="C14" s="166">
        <f>SUM(C7:C13)</f>
        <v>62350750</v>
      </c>
      <c r="D14" s="166">
        <f>SUM(D7:D13)</f>
        <v>0</v>
      </c>
      <c r="E14" s="166">
        <f>SUM(E7:E13)</f>
        <v>62350750</v>
      </c>
      <c r="F14" s="166">
        <f aca="true" t="shared" si="4" ref="F14:N14">SUM(F7:F13)</f>
        <v>3574914</v>
      </c>
      <c r="G14" s="166">
        <f t="shared" si="4"/>
        <v>0</v>
      </c>
      <c r="H14" s="166">
        <f t="shared" si="4"/>
        <v>3574914</v>
      </c>
      <c r="I14" s="166">
        <f t="shared" si="4"/>
        <v>2146118</v>
      </c>
      <c r="J14" s="166">
        <f t="shared" si="4"/>
        <v>0</v>
      </c>
      <c r="K14" s="166">
        <f t="shared" si="4"/>
        <v>2146118</v>
      </c>
      <c r="L14" s="167">
        <f t="shared" si="4"/>
        <v>16236489</v>
      </c>
      <c r="M14" s="166">
        <f t="shared" si="4"/>
        <v>0</v>
      </c>
      <c r="N14" s="167">
        <f t="shared" si="4"/>
        <v>16236489</v>
      </c>
    </row>
    <row r="15" spans="1:14" s="162" customFormat="1" ht="15" customHeight="1">
      <c r="A15" s="160">
        <v>11</v>
      </c>
      <c r="B15" s="163" t="s">
        <v>729</v>
      </c>
      <c r="C15" s="166">
        <v>50000</v>
      </c>
      <c r="D15" s="166">
        <v>34204</v>
      </c>
      <c r="E15" s="166">
        <f>C15-D15</f>
        <v>15796</v>
      </c>
      <c r="F15" s="166">
        <v>4567102</v>
      </c>
      <c r="G15" s="166">
        <v>1050980</v>
      </c>
      <c r="H15" s="166">
        <f>F15-G15</f>
        <v>3516122</v>
      </c>
      <c r="I15" s="166">
        <v>32679684</v>
      </c>
      <c r="J15" s="166">
        <v>9516589</v>
      </c>
      <c r="K15" s="166">
        <f>I15-J15</f>
        <v>23163095</v>
      </c>
      <c r="L15" s="166">
        <v>5107284</v>
      </c>
      <c r="M15" s="166">
        <v>2291772</v>
      </c>
      <c r="N15" s="166">
        <f>L15-M15</f>
        <v>2815512</v>
      </c>
    </row>
    <row r="16" spans="1:14" s="162" customFormat="1" ht="15" customHeight="1">
      <c r="A16" s="160">
        <v>12</v>
      </c>
      <c r="B16" s="163" t="s">
        <v>730</v>
      </c>
      <c r="C16" s="166">
        <v>0</v>
      </c>
      <c r="D16" s="166">
        <v>0</v>
      </c>
      <c r="E16" s="166">
        <f>C16-D16</f>
        <v>0</v>
      </c>
      <c r="F16" s="166">
        <v>0</v>
      </c>
      <c r="G16" s="166">
        <v>0</v>
      </c>
      <c r="H16" s="166">
        <f>F16-G16</f>
        <v>0</v>
      </c>
      <c r="I16" s="166">
        <v>0</v>
      </c>
      <c r="J16" s="166">
        <v>0</v>
      </c>
      <c r="K16" s="166">
        <f>I16-J16</f>
        <v>0</v>
      </c>
      <c r="L16" s="166">
        <v>40600</v>
      </c>
      <c r="M16" s="166">
        <v>40600</v>
      </c>
      <c r="N16" s="166">
        <f>L16-M16</f>
        <v>0</v>
      </c>
    </row>
    <row r="17" spans="1:14" s="162" customFormat="1" ht="15" customHeight="1">
      <c r="A17" s="160">
        <v>13</v>
      </c>
      <c r="B17" s="163" t="s">
        <v>731</v>
      </c>
      <c r="C17" s="166">
        <v>78090100</v>
      </c>
      <c r="D17" s="166">
        <v>30449637</v>
      </c>
      <c r="E17" s="166">
        <f>C17-D17</f>
        <v>47640463</v>
      </c>
      <c r="F17" s="166">
        <v>11019468</v>
      </c>
      <c r="G17" s="166">
        <v>3671781</v>
      </c>
      <c r="H17" s="166">
        <f>F17-G17</f>
        <v>7347687</v>
      </c>
      <c r="I17" s="166">
        <v>15895883</v>
      </c>
      <c r="J17" s="166">
        <v>7985571</v>
      </c>
      <c r="K17" s="166">
        <f>I17-J17</f>
        <v>7910312</v>
      </c>
      <c r="L17" s="168">
        <v>419456</v>
      </c>
      <c r="M17" s="168">
        <v>39908</v>
      </c>
      <c r="N17" s="166">
        <f>L17-M17</f>
        <v>379548</v>
      </c>
    </row>
    <row r="18" spans="1:14" s="162" customFormat="1" ht="15" customHeight="1">
      <c r="A18" s="160">
        <v>14</v>
      </c>
      <c r="B18" s="163" t="s">
        <v>732</v>
      </c>
      <c r="C18" s="166">
        <v>0</v>
      </c>
      <c r="D18" s="166">
        <v>0</v>
      </c>
      <c r="E18" s="166">
        <f>C18-D18</f>
        <v>0</v>
      </c>
      <c r="F18" s="166">
        <v>0</v>
      </c>
      <c r="G18" s="166">
        <v>0</v>
      </c>
      <c r="H18" s="166">
        <f>F18-G18</f>
        <v>0</v>
      </c>
      <c r="I18" s="166">
        <v>1227</v>
      </c>
      <c r="J18" s="166">
        <v>1227</v>
      </c>
      <c r="K18" s="166">
        <f>I18-J18</f>
        <v>0</v>
      </c>
      <c r="L18" s="168">
        <v>40500</v>
      </c>
      <c r="M18" s="168">
        <v>40500</v>
      </c>
      <c r="N18" s="166">
        <f>L18-M18</f>
        <v>0</v>
      </c>
    </row>
    <row r="19" spans="1:15" s="162" customFormat="1" ht="15" customHeight="1">
      <c r="A19" s="160">
        <v>15</v>
      </c>
      <c r="B19" s="169" t="s">
        <v>733</v>
      </c>
      <c r="C19" s="170">
        <f aca="true" t="shared" si="5" ref="C19:H19">SUM(C14:C17)</f>
        <v>140490850</v>
      </c>
      <c r="D19" s="170">
        <f t="shared" si="5"/>
        <v>30483841</v>
      </c>
      <c r="E19" s="170">
        <f t="shared" si="5"/>
        <v>110007009</v>
      </c>
      <c r="F19" s="171">
        <f t="shared" si="5"/>
        <v>19161484</v>
      </c>
      <c r="G19" s="171">
        <f t="shared" si="5"/>
        <v>4722761</v>
      </c>
      <c r="H19" s="171">
        <f t="shared" si="5"/>
        <v>14438723</v>
      </c>
      <c r="I19" s="171">
        <f aca="true" t="shared" si="6" ref="I19:N19">SUM(I14:I18)</f>
        <v>50722912</v>
      </c>
      <c r="J19" s="171">
        <f t="shared" si="6"/>
        <v>17503387</v>
      </c>
      <c r="K19" s="171">
        <f t="shared" si="6"/>
        <v>33219525</v>
      </c>
      <c r="L19" s="171">
        <f t="shared" si="6"/>
        <v>21844329</v>
      </c>
      <c r="M19" s="171">
        <f t="shared" si="6"/>
        <v>2412780</v>
      </c>
      <c r="N19" s="171">
        <f t="shared" si="6"/>
        <v>19431549</v>
      </c>
      <c r="O19" s="162">
        <f>E19+H19+K19+N19</f>
        <v>177096806</v>
      </c>
    </row>
    <row r="20" spans="1:14" s="162" customFormat="1" ht="15" customHeight="1">
      <c r="A20" s="160">
        <v>16</v>
      </c>
      <c r="B20" s="164" t="s">
        <v>734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5">
        <v>0</v>
      </c>
      <c r="M20" s="165">
        <v>0</v>
      </c>
      <c r="N20" s="164">
        <f>L20-M20</f>
        <v>0</v>
      </c>
    </row>
    <row r="21" spans="1:14" s="162" customFormat="1" ht="15" customHeight="1">
      <c r="A21" s="160">
        <v>17</v>
      </c>
      <c r="B21" s="164" t="s">
        <v>735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5">
        <v>1991969</v>
      </c>
      <c r="M21" s="165">
        <v>1991969</v>
      </c>
      <c r="N21" s="164">
        <f>L21-M21</f>
        <v>0</v>
      </c>
    </row>
    <row r="22" spans="1:14" s="162" customFormat="1" ht="15" customHeight="1">
      <c r="A22" s="160">
        <v>18</v>
      </c>
      <c r="B22" s="164" t="s">
        <v>736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f>I22-J22</f>
        <v>0</v>
      </c>
      <c r="L22" s="165">
        <v>35878980</v>
      </c>
      <c r="M22" s="165">
        <v>9613308</v>
      </c>
      <c r="N22" s="165">
        <f>L22-M22</f>
        <v>26265672</v>
      </c>
    </row>
    <row r="23" spans="1:14" s="162" customFormat="1" ht="15" customHeight="1">
      <c r="A23" s="160">
        <v>19</v>
      </c>
      <c r="B23" s="164" t="s">
        <v>737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258957</v>
      </c>
      <c r="J23" s="164">
        <v>258957</v>
      </c>
      <c r="K23" s="164">
        <v>0</v>
      </c>
      <c r="L23" s="165">
        <v>5398737</v>
      </c>
      <c r="M23" s="165">
        <v>5398737</v>
      </c>
      <c r="N23" s="164">
        <v>0</v>
      </c>
    </row>
    <row r="24" spans="1:15" s="162" customFormat="1" ht="15" customHeight="1">
      <c r="A24" s="160">
        <v>20</v>
      </c>
      <c r="B24" s="169" t="s">
        <v>738</v>
      </c>
      <c r="C24" s="169">
        <f>SUM(C20:C23)</f>
        <v>0</v>
      </c>
      <c r="D24" s="169">
        <f>SUM(D20:D23)</f>
        <v>0</v>
      </c>
      <c r="E24" s="169">
        <f>SUM(E20:E23)</f>
        <v>0</v>
      </c>
      <c r="F24" s="169">
        <f aca="true" t="shared" si="7" ref="F24:K24">SUM(F20:F23)</f>
        <v>0</v>
      </c>
      <c r="G24" s="169">
        <f t="shared" si="7"/>
        <v>0</v>
      </c>
      <c r="H24" s="169">
        <f t="shared" si="7"/>
        <v>0</v>
      </c>
      <c r="I24" s="169">
        <f t="shared" si="7"/>
        <v>258957</v>
      </c>
      <c r="J24" s="169">
        <f t="shared" si="7"/>
        <v>258957</v>
      </c>
      <c r="K24" s="169">
        <f t="shared" si="7"/>
        <v>0</v>
      </c>
      <c r="L24" s="171">
        <f>SUM(L20:L23)</f>
        <v>43269686</v>
      </c>
      <c r="M24" s="171">
        <f>SUM(M20:M23)</f>
        <v>17004014</v>
      </c>
      <c r="N24" s="171">
        <f>SUM(N20:N23)</f>
        <v>26265672</v>
      </c>
      <c r="O24" s="162">
        <f>E24+H24+K24+N24</f>
        <v>26265672</v>
      </c>
    </row>
    <row r="25" spans="1:14" s="162" customFormat="1" ht="15" customHeight="1">
      <c r="A25" s="160">
        <v>21</v>
      </c>
      <c r="B25" s="164" t="s">
        <v>739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72">
        <v>518757</v>
      </c>
      <c r="M25" s="165">
        <v>426820</v>
      </c>
      <c r="N25" s="165">
        <f>L25-M25</f>
        <v>91937</v>
      </c>
    </row>
    <row r="26" spans="1:14" s="162" customFormat="1" ht="15" customHeight="1">
      <c r="A26" s="160">
        <v>22</v>
      </c>
      <c r="B26" s="164" t="s">
        <v>740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736</v>
      </c>
      <c r="J26" s="164">
        <v>736</v>
      </c>
      <c r="K26" s="164">
        <v>0</v>
      </c>
      <c r="L26" s="172">
        <v>0</v>
      </c>
      <c r="M26" s="165">
        <v>0</v>
      </c>
      <c r="N26" s="165">
        <f>L26-M26</f>
        <v>0</v>
      </c>
    </row>
    <row r="27" spans="1:15" s="162" customFormat="1" ht="15" customHeight="1">
      <c r="A27" s="160">
        <v>23</v>
      </c>
      <c r="B27" s="169" t="s">
        <v>741</v>
      </c>
      <c r="C27" s="169">
        <f aca="true" t="shared" si="8" ref="C27:H27">C25</f>
        <v>0</v>
      </c>
      <c r="D27" s="169">
        <f t="shared" si="8"/>
        <v>0</v>
      </c>
      <c r="E27" s="169">
        <f t="shared" si="8"/>
        <v>0</v>
      </c>
      <c r="F27" s="169">
        <f t="shared" si="8"/>
        <v>0</v>
      </c>
      <c r="G27" s="169">
        <f t="shared" si="8"/>
        <v>0</v>
      </c>
      <c r="H27" s="169">
        <f t="shared" si="8"/>
        <v>0</v>
      </c>
      <c r="I27" s="169">
        <f aca="true" t="shared" si="9" ref="I27:N27">SUM(I25:I26)</f>
        <v>736</v>
      </c>
      <c r="J27" s="169">
        <f t="shared" si="9"/>
        <v>736</v>
      </c>
      <c r="K27" s="169">
        <f t="shared" si="9"/>
        <v>0</v>
      </c>
      <c r="L27" s="170">
        <f t="shared" si="9"/>
        <v>518757</v>
      </c>
      <c r="M27" s="171">
        <f t="shared" si="9"/>
        <v>426820</v>
      </c>
      <c r="N27" s="171">
        <f t="shared" si="9"/>
        <v>91937</v>
      </c>
      <c r="O27" s="162">
        <f>E27+H27+K27+N27</f>
        <v>91937</v>
      </c>
    </row>
    <row r="28" spans="1:14" s="162" customFormat="1" ht="15" customHeight="1">
      <c r="A28" s="160">
        <v>24</v>
      </c>
      <c r="B28" s="163" t="s">
        <v>742</v>
      </c>
      <c r="C28" s="163"/>
      <c r="D28" s="163"/>
      <c r="E28" s="163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4" s="162" customFormat="1" ht="15" customHeight="1">
      <c r="A29" s="160">
        <v>25</v>
      </c>
      <c r="B29" s="164" t="s">
        <v>743</v>
      </c>
      <c r="C29" s="164">
        <v>0</v>
      </c>
      <c r="D29" s="164">
        <v>0</v>
      </c>
      <c r="E29" s="164">
        <f>C29-D29</f>
        <v>0</v>
      </c>
      <c r="F29" s="165">
        <v>0</v>
      </c>
      <c r="G29" s="165">
        <v>0</v>
      </c>
      <c r="H29" s="165">
        <f>F29-G29</f>
        <v>0</v>
      </c>
      <c r="I29" s="164">
        <v>89830937</v>
      </c>
      <c r="J29" s="164">
        <v>8291438</v>
      </c>
      <c r="K29" s="165">
        <f>I29-J29</f>
        <v>81539499</v>
      </c>
      <c r="L29" s="164">
        <v>0</v>
      </c>
      <c r="M29" s="164">
        <v>0</v>
      </c>
      <c r="N29" s="164">
        <v>0</v>
      </c>
    </row>
    <row r="30" spans="1:14" s="162" customFormat="1" ht="15" customHeight="1">
      <c r="A30" s="160">
        <v>26</v>
      </c>
      <c r="B30" s="164" t="s">
        <v>744</v>
      </c>
      <c r="C30" s="164">
        <v>0</v>
      </c>
      <c r="D30" s="164">
        <v>0</v>
      </c>
      <c r="E30" s="164">
        <v>0</v>
      </c>
      <c r="F30" s="165">
        <v>0</v>
      </c>
      <c r="G30" s="164">
        <v>0</v>
      </c>
      <c r="H30" s="165">
        <f>F30-G30</f>
        <v>0</v>
      </c>
      <c r="I30" s="164">
        <v>5091992</v>
      </c>
      <c r="J30" s="164">
        <v>1370260</v>
      </c>
      <c r="K30" s="165">
        <f>I30-J30</f>
        <v>3721732</v>
      </c>
      <c r="L30" s="164">
        <v>0</v>
      </c>
      <c r="M30" s="164">
        <v>0</v>
      </c>
      <c r="N30" s="164">
        <f>L30-M30</f>
        <v>0</v>
      </c>
    </row>
    <row r="31" spans="1:15" s="162" customFormat="1" ht="15" customHeight="1">
      <c r="A31" s="160">
        <v>27</v>
      </c>
      <c r="B31" s="169" t="s">
        <v>745</v>
      </c>
      <c r="C31" s="169">
        <f aca="true" t="shared" si="10" ref="C31:N31">SUM(C29:C30)</f>
        <v>0</v>
      </c>
      <c r="D31" s="169">
        <f t="shared" si="10"/>
        <v>0</v>
      </c>
      <c r="E31" s="169">
        <f t="shared" si="10"/>
        <v>0</v>
      </c>
      <c r="F31" s="171">
        <f t="shared" si="10"/>
        <v>0</v>
      </c>
      <c r="G31" s="171">
        <f t="shared" si="10"/>
        <v>0</v>
      </c>
      <c r="H31" s="171">
        <f t="shared" si="10"/>
        <v>0</v>
      </c>
      <c r="I31" s="169">
        <f t="shared" si="10"/>
        <v>94922929</v>
      </c>
      <c r="J31" s="169">
        <f>SUM(J29:J30)</f>
        <v>9661698</v>
      </c>
      <c r="K31" s="171">
        <f t="shared" si="10"/>
        <v>85261231</v>
      </c>
      <c r="L31" s="169">
        <f t="shared" si="10"/>
        <v>0</v>
      </c>
      <c r="M31" s="169">
        <f t="shared" si="10"/>
        <v>0</v>
      </c>
      <c r="N31" s="169">
        <f t="shared" si="10"/>
        <v>0</v>
      </c>
      <c r="O31" s="162">
        <f>E31+H31+K31+N31</f>
        <v>85261231</v>
      </c>
    </row>
    <row r="32" spans="1:16" s="162" customFormat="1" ht="15" customHeight="1">
      <c r="A32" s="160">
        <v>28</v>
      </c>
      <c r="B32" s="169" t="s">
        <v>746</v>
      </c>
      <c r="C32" s="170">
        <f aca="true" t="shared" si="11" ref="C32:I32">C19+C24+C27+C31</f>
        <v>140490850</v>
      </c>
      <c r="D32" s="170">
        <f t="shared" si="11"/>
        <v>30483841</v>
      </c>
      <c r="E32" s="170">
        <f t="shared" si="11"/>
        <v>110007009</v>
      </c>
      <c r="F32" s="171">
        <f t="shared" si="11"/>
        <v>19161484</v>
      </c>
      <c r="G32" s="171">
        <f t="shared" si="11"/>
        <v>4722761</v>
      </c>
      <c r="H32" s="171">
        <f t="shared" si="11"/>
        <v>14438723</v>
      </c>
      <c r="I32" s="171">
        <f t="shared" si="11"/>
        <v>145905534</v>
      </c>
      <c r="J32" s="171">
        <f>J19+J24+J27+J31</f>
        <v>27424778</v>
      </c>
      <c r="K32" s="170">
        <f>K19+K24+K27+K31</f>
        <v>118480756</v>
      </c>
      <c r="L32" s="170">
        <f>L19+L24+L27+L31</f>
        <v>65632772</v>
      </c>
      <c r="M32" s="170">
        <f>M19+M24+M27+M31</f>
        <v>19843614</v>
      </c>
      <c r="N32" s="170">
        <f>N19+N24+N27+N31</f>
        <v>45789158</v>
      </c>
      <c r="O32" s="162">
        <f>E32+H32+K32+N32</f>
        <v>288715646</v>
      </c>
      <c r="P32" s="173"/>
    </row>
    <row r="33" spans="1:14" ht="12.75">
      <c r="A33" s="160">
        <v>29</v>
      </c>
      <c r="B33" s="174" t="s">
        <v>747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</row>
    <row r="34" spans="1:14" s="162" customFormat="1" ht="12">
      <c r="A34" s="160">
        <v>30</v>
      </c>
      <c r="B34" s="164" t="s">
        <v>721</v>
      </c>
      <c r="C34" s="164"/>
      <c r="D34" s="164"/>
      <c r="E34" s="164"/>
      <c r="F34" s="165">
        <v>837040</v>
      </c>
      <c r="G34" s="165">
        <v>0</v>
      </c>
      <c r="H34" s="165">
        <v>837040</v>
      </c>
      <c r="I34" s="164"/>
      <c r="J34" s="164"/>
      <c r="K34" s="164"/>
      <c r="L34" s="164"/>
      <c r="M34" s="164"/>
      <c r="N34" s="164"/>
    </row>
    <row r="35" spans="1:14" s="162" customFormat="1" ht="12">
      <c r="A35" s="160">
        <v>31</v>
      </c>
      <c r="B35" s="163" t="s">
        <v>729</v>
      </c>
      <c r="C35" s="164"/>
      <c r="D35" s="164"/>
      <c r="E35" s="164"/>
      <c r="F35" s="165">
        <v>14569829</v>
      </c>
      <c r="G35" s="165">
        <v>0</v>
      </c>
      <c r="H35" s="165">
        <v>14569829</v>
      </c>
      <c r="I35" s="164"/>
      <c r="J35" s="164"/>
      <c r="K35" s="164"/>
      <c r="L35" s="164"/>
      <c r="M35" s="164"/>
      <c r="N35" s="164"/>
    </row>
    <row r="36" spans="1:14" s="180" customFormat="1" ht="24">
      <c r="A36" s="160">
        <v>32</v>
      </c>
      <c r="B36" s="177" t="s">
        <v>748</v>
      </c>
      <c r="C36" s="178">
        <f>SUM(C34:C35)</f>
        <v>0</v>
      </c>
      <c r="D36" s="178">
        <f>SUM(D34:D35)</f>
        <v>0</v>
      </c>
      <c r="E36" s="178">
        <f>SUM(E34:E35)</f>
        <v>0</v>
      </c>
      <c r="F36" s="179">
        <f>SUM(F34:F35)</f>
        <v>15406869</v>
      </c>
      <c r="G36" s="179">
        <f aca="true" t="shared" si="12" ref="G36:N36">SUM(G34:G35)</f>
        <v>0</v>
      </c>
      <c r="H36" s="179">
        <f t="shared" si="12"/>
        <v>15406869</v>
      </c>
      <c r="I36" s="178">
        <f t="shared" si="12"/>
        <v>0</v>
      </c>
      <c r="J36" s="178">
        <f t="shared" si="12"/>
        <v>0</v>
      </c>
      <c r="K36" s="178">
        <f t="shared" si="12"/>
        <v>0</v>
      </c>
      <c r="L36" s="178">
        <f t="shared" si="12"/>
        <v>0</v>
      </c>
      <c r="M36" s="178">
        <f t="shared" si="12"/>
        <v>0</v>
      </c>
      <c r="N36" s="178">
        <f t="shared" si="12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7" r:id="rId1"/>
  <headerFooter alignWithMargins="0">
    <oddHeader>&amp;R&amp;"Arial,Normál"&amp;10 3. kimutatás</oddHeader>
    <oddFooter>&amp;L&amp;B&amp;C&amp;R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A6" sqref="A6:A52"/>
    </sheetView>
  </sheetViews>
  <sheetFormatPr defaultColWidth="9.140625" defaultRowHeight="15"/>
  <cols>
    <col min="1" max="1" width="5.7109375" style="181" customWidth="1"/>
    <col min="2" max="2" width="31.57421875" style="189" customWidth="1"/>
    <col min="3" max="5" width="16.421875" style="189" customWidth="1"/>
    <col min="6" max="16384" width="9.140625" style="189" customWidth="1"/>
  </cols>
  <sheetData>
    <row r="1" spans="1:8" s="183" customFormat="1" ht="17.25" customHeight="1">
      <c r="A1" s="282" t="s">
        <v>749</v>
      </c>
      <c r="B1" s="282"/>
      <c r="C1" s="282"/>
      <c r="D1" s="282"/>
      <c r="E1" s="282"/>
      <c r="F1" s="182"/>
      <c r="G1" s="182"/>
      <c r="H1" s="182"/>
    </row>
    <row r="2" spans="1:8" s="183" customFormat="1" ht="17.25" customHeight="1">
      <c r="A2" s="282" t="s">
        <v>750</v>
      </c>
      <c r="B2" s="282"/>
      <c r="C2" s="282"/>
      <c r="D2" s="282"/>
      <c r="E2" s="282"/>
      <c r="F2" s="182"/>
      <c r="G2" s="182"/>
      <c r="H2" s="182"/>
    </row>
    <row r="3" spans="1:8" s="183" customFormat="1" ht="17.25" customHeight="1">
      <c r="A3" s="282" t="s">
        <v>713</v>
      </c>
      <c r="B3" s="282"/>
      <c r="C3" s="282"/>
      <c r="D3" s="282"/>
      <c r="E3" s="282"/>
      <c r="F3" s="182"/>
      <c r="G3" s="182"/>
      <c r="H3" s="182"/>
    </row>
    <row r="4" spans="1:8" s="183" customFormat="1" ht="17.25" customHeight="1">
      <c r="A4" s="181"/>
      <c r="B4" s="182"/>
      <c r="C4" s="182"/>
      <c r="D4" s="182"/>
      <c r="E4" s="182"/>
      <c r="F4" s="182"/>
      <c r="G4" s="182"/>
      <c r="H4" s="182"/>
    </row>
    <row r="5" spans="1:5" s="181" customFormat="1" ht="13.5" customHeight="1">
      <c r="A5" s="184"/>
      <c r="B5" s="185" t="s">
        <v>0</v>
      </c>
      <c r="C5" s="185" t="s">
        <v>1</v>
      </c>
      <c r="D5" s="185" t="s">
        <v>2</v>
      </c>
      <c r="E5" s="185" t="s">
        <v>3</v>
      </c>
    </row>
    <row r="6" spans="1:5" ht="14.25">
      <c r="A6" s="186">
        <v>1</v>
      </c>
      <c r="B6" s="187" t="s">
        <v>9</v>
      </c>
      <c r="C6" s="187" t="s">
        <v>718</v>
      </c>
      <c r="D6" s="188" t="s">
        <v>751</v>
      </c>
      <c r="E6" s="188" t="s">
        <v>720</v>
      </c>
    </row>
    <row r="7" spans="1:5" ht="14.25">
      <c r="A7" s="186">
        <v>2</v>
      </c>
      <c r="B7" s="187" t="s">
        <v>752</v>
      </c>
      <c r="C7" s="187"/>
      <c r="D7" s="188"/>
      <c r="E7" s="188"/>
    </row>
    <row r="8" spans="1:5" ht="14.25">
      <c r="A8" s="186">
        <v>3</v>
      </c>
      <c r="B8" s="190" t="s">
        <v>753</v>
      </c>
      <c r="C8" s="190">
        <f>SUM(C7)</f>
        <v>0</v>
      </c>
      <c r="D8" s="190">
        <f>SUM(D7)</f>
        <v>0</v>
      </c>
      <c r="E8" s="191">
        <f aca="true" t="shared" si="0" ref="E8:E38">C8-D8</f>
        <v>0</v>
      </c>
    </row>
    <row r="9" spans="1:5" ht="14.25">
      <c r="A9" s="186">
        <v>4</v>
      </c>
      <c r="B9" s="187" t="s">
        <v>754</v>
      </c>
      <c r="C9" s="187"/>
      <c r="D9" s="188"/>
      <c r="E9" s="188"/>
    </row>
    <row r="10" spans="1:5" ht="15">
      <c r="A10" s="186">
        <v>5</v>
      </c>
      <c r="B10" s="192" t="s">
        <v>755</v>
      </c>
      <c r="C10" s="192">
        <v>5053543</v>
      </c>
      <c r="D10" s="192">
        <v>1749822</v>
      </c>
      <c r="E10" s="193">
        <f t="shared" si="0"/>
        <v>3303721</v>
      </c>
    </row>
    <row r="11" spans="1:5" ht="15">
      <c r="A11" s="186">
        <v>6</v>
      </c>
      <c r="B11" s="192" t="s">
        <v>756</v>
      </c>
      <c r="C11" s="192">
        <v>3858268</v>
      </c>
      <c r="D11" s="192">
        <v>1175454</v>
      </c>
      <c r="E11" s="193">
        <f t="shared" si="0"/>
        <v>2682814</v>
      </c>
    </row>
    <row r="12" spans="1:5" ht="15.75">
      <c r="A12" s="186">
        <v>7</v>
      </c>
      <c r="B12" s="194" t="s">
        <v>757</v>
      </c>
      <c r="C12" s="192">
        <v>351969</v>
      </c>
      <c r="D12" s="192">
        <v>121873</v>
      </c>
      <c r="E12" s="193">
        <f t="shared" si="0"/>
        <v>230096</v>
      </c>
    </row>
    <row r="13" spans="1:5" ht="15">
      <c r="A13" s="186">
        <v>8</v>
      </c>
      <c r="B13" s="192" t="s">
        <v>758</v>
      </c>
      <c r="C13" s="192">
        <v>1826667</v>
      </c>
      <c r="D13" s="192">
        <v>1642956</v>
      </c>
      <c r="E13" s="193">
        <f t="shared" si="0"/>
        <v>183711</v>
      </c>
    </row>
    <row r="14" spans="1:5" ht="15">
      <c r="A14" s="186">
        <v>9</v>
      </c>
      <c r="B14" s="192" t="s">
        <v>759</v>
      </c>
      <c r="C14" s="192">
        <v>551560</v>
      </c>
      <c r="D14" s="192">
        <v>368762</v>
      </c>
      <c r="E14" s="193">
        <f t="shared" si="0"/>
        <v>182798</v>
      </c>
    </row>
    <row r="15" spans="1:5" ht="15">
      <c r="A15" s="186">
        <v>10</v>
      </c>
      <c r="B15" s="192" t="s">
        <v>760</v>
      </c>
      <c r="C15" s="192">
        <v>420000</v>
      </c>
      <c r="D15" s="192">
        <v>257779</v>
      </c>
      <c r="E15" s="193">
        <f t="shared" si="0"/>
        <v>162221</v>
      </c>
    </row>
    <row r="16" spans="1:5" ht="15">
      <c r="A16" s="186">
        <v>11</v>
      </c>
      <c r="B16" s="192" t="s">
        <v>761</v>
      </c>
      <c r="C16" s="192">
        <v>200900</v>
      </c>
      <c r="D16" s="192">
        <v>123144</v>
      </c>
      <c r="E16" s="193">
        <f t="shared" si="0"/>
        <v>77756</v>
      </c>
    </row>
    <row r="17" spans="1:5" ht="15">
      <c r="A17" s="186">
        <v>12</v>
      </c>
      <c r="B17" s="192" t="s">
        <v>762</v>
      </c>
      <c r="C17" s="192">
        <v>519650</v>
      </c>
      <c r="D17" s="192">
        <v>285706</v>
      </c>
      <c r="E17" s="193">
        <f t="shared" si="0"/>
        <v>233944</v>
      </c>
    </row>
    <row r="18" spans="1:5" ht="15">
      <c r="A18" s="186">
        <v>13</v>
      </c>
      <c r="B18" s="192" t="s">
        <v>763</v>
      </c>
      <c r="C18" s="192">
        <v>375000</v>
      </c>
      <c r="D18" s="192">
        <v>185022</v>
      </c>
      <c r="E18" s="193">
        <f t="shared" si="0"/>
        <v>189978</v>
      </c>
    </row>
    <row r="19" spans="1:5" ht="15">
      <c r="A19" s="186">
        <v>14</v>
      </c>
      <c r="B19" s="192" t="s">
        <v>764</v>
      </c>
      <c r="C19" s="192">
        <v>431380</v>
      </c>
      <c r="D19" s="192">
        <v>212841</v>
      </c>
      <c r="E19" s="193">
        <f t="shared" si="0"/>
        <v>218539</v>
      </c>
    </row>
    <row r="20" spans="1:5" ht="15">
      <c r="A20" s="186">
        <v>15</v>
      </c>
      <c r="B20" s="192" t="s">
        <v>765</v>
      </c>
      <c r="C20" s="192">
        <v>3500000</v>
      </c>
      <c r="D20" s="192">
        <v>572849</v>
      </c>
      <c r="E20" s="193">
        <f t="shared" si="0"/>
        <v>2927151</v>
      </c>
    </row>
    <row r="21" spans="1:5" ht="15">
      <c r="A21" s="186">
        <v>16</v>
      </c>
      <c r="B21" s="192" t="s">
        <v>766</v>
      </c>
      <c r="C21" s="192">
        <v>787401</v>
      </c>
      <c r="D21" s="192">
        <v>128249</v>
      </c>
      <c r="E21" s="193">
        <f t="shared" si="0"/>
        <v>659152</v>
      </c>
    </row>
    <row r="22" spans="1:5" ht="15">
      <c r="A22" s="186">
        <v>17</v>
      </c>
      <c r="B22" s="192" t="s">
        <v>767</v>
      </c>
      <c r="C22" s="192">
        <v>1490000</v>
      </c>
      <c r="D22" s="192">
        <v>289447</v>
      </c>
      <c r="E22" s="193">
        <f t="shared" si="0"/>
        <v>1200553</v>
      </c>
    </row>
    <row r="23" spans="1:5" ht="15">
      <c r="A23" s="186">
        <v>18</v>
      </c>
      <c r="B23" s="192" t="s">
        <v>768</v>
      </c>
      <c r="C23" s="192">
        <v>699300</v>
      </c>
      <c r="D23" s="192">
        <v>137790</v>
      </c>
      <c r="E23" s="193">
        <f t="shared" si="0"/>
        <v>561510</v>
      </c>
    </row>
    <row r="24" spans="1:5" ht="15">
      <c r="A24" s="186">
        <v>19</v>
      </c>
      <c r="B24" s="192" t="s">
        <v>769</v>
      </c>
      <c r="C24" s="192">
        <v>336800</v>
      </c>
      <c r="D24" s="192">
        <v>66363</v>
      </c>
      <c r="E24" s="193">
        <f t="shared" si="0"/>
        <v>270437</v>
      </c>
    </row>
    <row r="25" spans="1:5" ht="15">
      <c r="A25" s="186">
        <v>20</v>
      </c>
      <c r="B25" s="192" t="s">
        <v>770</v>
      </c>
      <c r="C25" s="192">
        <v>638217</v>
      </c>
      <c r="D25" s="192">
        <v>125756</v>
      </c>
      <c r="E25" s="193">
        <f t="shared" si="0"/>
        <v>512461</v>
      </c>
    </row>
    <row r="26" spans="1:5" ht="15">
      <c r="A26" s="186">
        <v>21</v>
      </c>
      <c r="B26" s="192" t="s">
        <v>771</v>
      </c>
      <c r="C26" s="192">
        <v>334700</v>
      </c>
      <c r="D26" s="192">
        <v>65952</v>
      </c>
      <c r="E26" s="193">
        <f t="shared" si="0"/>
        <v>268748</v>
      </c>
    </row>
    <row r="27" spans="1:5" ht="15">
      <c r="A27" s="186">
        <v>22</v>
      </c>
      <c r="B27" s="192" t="s">
        <v>772</v>
      </c>
      <c r="C27" s="192">
        <v>280000</v>
      </c>
      <c r="D27" s="192">
        <v>58062</v>
      </c>
      <c r="E27" s="193">
        <f t="shared" si="0"/>
        <v>221938</v>
      </c>
    </row>
    <row r="28" spans="1:5" ht="15">
      <c r="A28" s="186">
        <v>23</v>
      </c>
      <c r="B28" s="192" t="s">
        <v>773</v>
      </c>
      <c r="C28" s="192">
        <v>412055</v>
      </c>
      <c r="D28" s="192">
        <v>85939</v>
      </c>
      <c r="E28" s="193">
        <f t="shared" si="0"/>
        <v>326116</v>
      </c>
    </row>
    <row r="29" spans="1:5" ht="15">
      <c r="A29" s="186">
        <v>24</v>
      </c>
      <c r="B29" s="192" t="s">
        <v>774</v>
      </c>
      <c r="C29" s="192">
        <v>390000</v>
      </c>
      <c r="D29" s="192">
        <v>82115</v>
      </c>
      <c r="E29" s="193">
        <f t="shared" si="0"/>
        <v>307885</v>
      </c>
    </row>
    <row r="30" spans="1:5" ht="15">
      <c r="A30" s="186">
        <v>25</v>
      </c>
      <c r="B30" s="192" t="s">
        <v>775</v>
      </c>
      <c r="C30" s="192">
        <v>890000</v>
      </c>
      <c r="D30" s="192">
        <v>187389</v>
      </c>
      <c r="E30" s="193">
        <f t="shared" si="0"/>
        <v>702611</v>
      </c>
    </row>
    <row r="31" spans="1:5" ht="15">
      <c r="A31" s="186">
        <v>26</v>
      </c>
      <c r="B31" s="192" t="s">
        <v>776</v>
      </c>
      <c r="C31" s="192">
        <v>734000</v>
      </c>
      <c r="D31" s="192">
        <v>162996</v>
      </c>
      <c r="E31" s="193">
        <f t="shared" si="0"/>
        <v>571004</v>
      </c>
    </row>
    <row r="32" spans="1:5" ht="16.5" customHeight="1">
      <c r="A32" s="186">
        <v>27</v>
      </c>
      <c r="B32" s="192" t="s">
        <v>777</v>
      </c>
      <c r="C32" s="192">
        <v>252851</v>
      </c>
      <c r="D32" s="192">
        <v>59565</v>
      </c>
      <c r="E32" s="193">
        <f t="shared" si="0"/>
        <v>193286</v>
      </c>
    </row>
    <row r="33" spans="1:5" ht="16.5" customHeight="1">
      <c r="A33" s="186">
        <v>28</v>
      </c>
      <c r="B33" s="192" t="s">
        <v>778</v>
      </c>
      <c r="C33" s="192">
        <v>1674000</v>
      </c>
      <c r="D33" s="192">
        <v>417627</v>
      </c>
      <c r="E33" s="193">
        <f t="shared" si="0"/>
        <v>1256373</v>
      </c>
    </row>
    <row r="34" spans="1:5" ht="16.5" customHeight="1">
      <c r="A34" s="186">
        <v>29</v>
      </c>
      <c r="B34" s="192" t="s">
        <v>779</v>
      </c>
      <c r="C34" s="192">
        <v>865000</v>
      </c>
      <c r="D34" s="192">
        <v>53263</v>
      </c>
      <c r="E34" s="193">
        <f t="shared" si="0"/>
        <v>811737</v>
      </c>
    </row>
    <row r="35" spans="1:5" ht="16.5" customHeight="1">
      <c r="A35" s="186">
        <v>30</v>
      </c>
      <c r="B35" s="192" t="s">
        <v>780</v>
      </c>
      <c r="C35" s="192">
        <v>650000</v>
      </c>
      <c r="D35" s="192">
        <v>40024</v>
      </c>
      <c r="E35" s="193">
        <f t="shared" si="0"/>
        <v>609976</v>
      </c>
    </row>
    <row r="36" spans="1:5" ht="16.5" customHeight="1">
      <c r="A36" s="186">
        <v>31</v>
      </c>
      <c r="B36" s="192" t="s">
        <v>781</v>
      </c>
      <c r="C36" s="192">
        <v>214961</v>
      </c>
      <c r="D36" s="192">
        <v>13236</v>
      </c>
      <c r="E36" s="193">
        <f t="shared" si="0"/>
        <v>201725</v>
      </c>
    </row>
    <row r="37" spans="1:5" ht="16.5" customHeight="1">
      <c r="A37" s="186">
        <v>32</v>
      </c>
      <c r="B37" s="192" t="s">
        <v>782</v>
      </c>
      <c r="C37" s="192">
        <v>541654</v>
      </c>
      <c r="D37" s="192">
        <v>33352</v>
      </c>
      <c r="E37" s="193">
        <f t="shared" si="0"/>
        <v>508302</v>
      </c>
    </row>
    <row r="38" spans="1:5" ht="15">
      <c r="A38" s="186">
        <v>33</v>
      </c>
      <c r="B38" s="192" t="s">
        <v>783</v>
      </c>
      <c r="C38" s="192">
        <v>6992913</v>
      </c>
      <c r="D38" s="192">
        <v>148894</v>
      </c>
      <c r="E38" s="193">
        <f t="shared" si="0"/>
        <v>6844019</v>
      </c>
    </row>
    <row r="39" spans="1:5" ht="14.25">
      <c r="A39" s="186">
        <v>34</v>
      </c>
      <c r="B39" s="195" t="s">
        <v>738</v>
      </c>
      <c r="C39" s="195">
        <f>SUM(C10:C38)</f>
        <v>35272789</v>
      </c>
      <c r="D39" s="195">
        <f>SUM(D10:D38)</f>
        <v>8852227</v>
      </c>
      <c r="E39" s="195">
        <f>SUM(E10:E38)</f>
        <v>26420562</v>
      </c>
    </row>
    <row r="40" spans="1:5" ht="14.25">
      <c r="A40" s="186">
        <v>35</v>
      </c>
      <c r="B40" s="187" t="s">
        <v>739</v>
      </c>
      <c r="C40" s="187"/>
      <c r="D40" s="187"/>
      <c r="E40" s="187"/>
    </row>
    <row r="41" spans="1:5" ht="15">
      <c r="A41" s="186">
        <v>36</v>
      </c>
      <c r="B41" s="192" t="s">
        <v>784</v>
      </c>
      <c r="C41" s="192">
        <v>314582</v>
      </c>
      <c r="D41" s="192">
        <v>290103</v>
      </c>
      <c r="E41" s="192">
        <f>C41-D41</f>
        <v>24479</v>
      </c>
    </row>
    <row r="42" spans="1:5" ht="15">
      <c r="A42" s="186">
        <v>37</v>
      </c>
      <c r="B42" s="192" t="s">
        <v>785</v>
      </c>
      <c r="C42" s="192">
        <v>204175</v>
      </c>
      <c r="D42" s="192">
        <v>136717</v>
      </c>
      <c r="E42" s="192">
        <f>C42-D42</f>
        <v>67458</v>
      </c>
    </row>
    <row r="43" spans="1:5" ht="14.25">
      <c r="A43" s="186">
        <v>38</v>
      </c>
      <c r="B43" s="196" t="s">
        <v>741</v>
      </c>
      <c r="C43" s="196">
        <f>SUM(C41:C42)</f>
        <v>518757</v>
      </c>
      <c r="D43" s="196">
        <f>SUM(D41:D42)</f>
        <v>426820</v>
      </c>
      <c r="E43" s="196">
        <f>SUM(E41:E42)</f>
        <v>91937</v>
      </c>
    </row>
    <row r="44" spans="1:5" ht="12.75">
      <c r="A44" s="186">
        <v>39</v>
      </c>
      <c r="B44" s="197" t="s">
        <v>786</v>
      </c>
      <c r="C44" s="198"/>
      <c r="D44" s="198"/>
      <c r="E44" s="198"/>
    </row>
    <row r="45" spans="1:5" ht="15">
      <c r="A45" s="186">
        <v>40</v>
      </c>
      <c r="B45" s="192" t="s">
        <v>787</v>
      </c>
      <c r="C45" s="192">
        <v>213200</v>
      </c>
      <c r="D45" s="192">
        <v>213200</v>
      </c>
      <c r="E45" s="192">
        <f>C45-D45</f>
        <v>0</v>
      </c>
    </row>
    <row r="46" spans="1:5" ht="15">
      <c r="A46" s="186">
        <v>41</v>
      </c>
      <c r="B46" s="192" t="s">
        <v>788</v>
      </c>
      <c r="C46" s="192">
        <v>204300</v>
      </c>
      <c r="D46" s="192">
        <v>204300</v>
      </c>
      <c r="E46" s="193">
        <f>C46-D46</f>
        <v>0</v>
      </c>
    </row>
    <row r="47" spans="1:5" ht="15">
      <c r="A47" s="186">
        <v>42</v>
      </c>
      <c r="B47" s="192" t="s">
        <v>789</v>
      </c>
      <c r="C47" s="192">
        <v>726560</v>
      </c>
      <c r="D47" s="192">
        <v>726560</v>
      </c>
      <c r="E47" s="193">
        <f>C47-D47</f>
        <v>0</v>
      </c>
    </row>
    <row r="48" spans="1:5" ht="12.75">
      <c r="A48" s="186">
        <v>43</v>
      </c>
      <c r="B48" s="199" t="s">
        <v>790</v>
      </c>
      <c r="C48" s="200">
        <f>SUM(C45:C47)</f>
        <v>1144060</v>
      </c>
      <c r="D48" s="200">
        <f>SUM(D45:D47)</f>
        <v>1144060</v>
      </c>
      <c r="E48" s="200">
        <f>SUM(E45:E47)</f>
        <v>0</v>
      </c>
    </row>
    <row r="49" spans="1:5" ht="14.25">
      <c r="A49" s="186">
        <v>44</v>
      </c>
      <c r="B49" s="187" t="s">
        <v>791</v>
      </c>
      <c r="C49" s="187"/>
      <c r="D49" s="188"/>
      <c r="E49" s="188"/>
    </row>
    <row r="50" spans="1:5" ht="14.25">
      <c r="A50" s="186">
        <v>45</v>
      </c>
      <c r="B50" s="187" t="s">
        <v>717</v>
      </c>
      <c r="C50" s="187"/>
      <c r="D50" s="188"/>
      <c r="E50" s="188"/>
    </row>
    <row r="51" spans="1:5" ht="15">
      <c r="A51" s="186">
        <v>46</v>
      </c>
      <c r="B51" s="192" t="s">
        <v>792</v>
      </c>
      <c r="C51" s="192">
        <v>310754</v>
      </c>
      <c r="D51" s="192">
        <v>310754</v>
      </c>
      <c r="E51" s="193">
        <f>C51-D51</f>
        <v>0</v>
      </c>
    </row>
    <row r="52" spans="1:5" ht="14.25">
      <c r="A52" s="186">
        <v>47</v>
      </c>
      <c r="B52" s="201" t="s">
        <v>790</v>
      </c>
      <c r="C52" s="201">
        <f>SUM(C51:C51)</f>
        <v>310754</v>
      </c>
      <c r="D52" s="201">
        <f>SUM(D51:D51)</f>
        <v>310754</v>
      </c>
      <c r="E52" s="201">
        <f>SUM(E51:E51)</f>
        <v>0</v>
      </c>
    </row>
  </sheetData>
  <sheetProtection/>
  <mergeCells count="3">
    <mergeCell ref="A1:E1"/>
    <mergeCell ref="A2:E2"/>
    <mergeCell ref="A3:E3"/>
  </mergeCells>
  <printOptions/>
  <pageMargins left="0.6692913385826772" right="0.4724409448818898" top="0.5511811023622047" bottom="0.3937007874015748" header="0.31496062992125984" footer="0.31496062992125984"/>
  <pageSetup fitToHeight="1" fitToWidth="1" horizontalDpi="600" verticalDpi="600" orientation="portrait" paperSize="9" scale="90" r:id="rId1"/>
  <headerFooter alignWithMargins="0">
    <oddHeader>&amp;R&amp;"Arial,Normál"&amp;10 3.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55" sqref="F55"/>
    </sheetView>
  </sheetViews>
  <sheetFormatPr defaultColWidth="14.28125" defaultRowHeight="15"/>
  <cols>
    <col min="1" max="1" width="5.7109375" style="181" customWidth="1"/>
    <col min="2" max="2" width="40.421875" style="207" customWidth="1"/>
    <col min="3" max="3" width="31.28125" style="207" customWidth="1"/>
    <col min="4" max="16384" width="14.28125" style="207" customWidth="1"/>
  </cols>
  <sheetData>
    <row r="1" spans="1:7" s="183" customFormat="1" ht="17.25" customHeight="1">
      <c r="A1" s="282" t="s">
        <v>793</v>
      </c>
      <c r="B1" s="282"/>
      <c r="C1" s="282"/>
      <c r="D1" s="182"/>
      <c r="E1" s="182"/>
      <c r="F1" s="182"/>
      <c r="G1" s="182"/>
    </row>
    <row r="2" spans="1:7" s="183" customFormat="1" ht="17.25" customHeight="1">
      <c r="A2" s="282" t="s">
        <v>794</v>
      </c>
      <c r="B2" s="282"/>
      <c r="C2" s="282"/>
      <c r="D2" s="182"/>
      <c r="E2" s="182"/>
      <c r="F2" s="182"/>
      <c r="G2" s="182"/>
    </row>
    <row r="3" spans="1:7" s="183" customFormat="1" ht="17.25" customHeight="1">
      <c r="A3" s="282" t="s">
        <v>713</v>
      </c>
      <c r="B3" s="282"/>
      <c r="C3" s="282"/>
      <c r="D3" s="182"/>
      <c r="E3" s="182"/>
      <c r="F3" s="182"/>
      <c r="G3" s="182"/>
    </row>
    <row r="4" s="202" customFormat="1" ht="18">
      <c r="A4" s="181"/>
    </row>
    <row r="5" spans="1:3" s="181" customFormat="1" ht="13.5" customHeight="1">
      <c r="A5" s="184"/>
      <c r="B5" s="185" t="s">
        <v>0</v>
      </c>
      <c r="C5" s="185" t="s">
        <v>1</v>
      </c>
    </row>
    <row r="6" spans="1:3" s="202" customFormat="1" ht="15.75">
      <c r="A6" s="186">
        <v>1</v>
      </c>
      <c r="B6" s="203" t="s">
        <v>795</v>
      </c>
      <c r="C6" s="204" t="s">
        <v>796</v>
      </c>
    </row>
    <row r="7" spans="1:3" s="202" customFormat="1" ht="15.75">
      <c r="A7" s="186">
        <v>2</v>
      </c>
      <c r="B7" s="205" t="s">
        <v>797</v>
      </c>
      <c r="C7" s="205">
        <v>9865744</v>
      </c>
    </row>
    <row r="8" spans="1:3" s="202" customFormat="1" ht="15.75">
      <c r="A8" s="186">
        <v>3</v>
      </c>
      <c r="B8" s="205" t="s">
        <v>798</v>
      </c>
      <c r="C8" s="205">
        <v>11529726</v>
      </c>
    </row>
    <row r="9" spans="1:3" s="202" customFormat="1" ht="15.75">
      <c r="A9" s="186">
        <v>4</v>
      </c>
      <c r="B9" s="205" t="s">
        <v>799</v>
      </c>
      <c r="C9" s="205">
        <v>29425940</v>
      </c>
    </row>
    <row r="10" spans="1:3" ht="15.75">
      <c r="A10" s="186">
        <v>5</v>
      </c>
      <c r="B10" s="206" t="s">
        <v>800</v>
      </c>
      <c r="C10" s="206">
        <f>SUM(C7:C9)</f>
        <v>50821410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81" customWidth="1"/>
    <col min="2" max="2" width="43.00390625" style="229" customWidth="1"/>
    <col min="3" max="3" width="15.8515625" style="229" customWidth="1"/>
    <col min="4" max="4" width="18.8515625" style="229" customWidth="1"/>
    <col min="5" max="5" width="18.421875" style="229" customWidth="1"/>
    <col min="6" max="6" width="19.140625" style="229" customWidth="1"/>
    <col min="7" max="7" width="17.421875" style="229" customWidth="1"/>
    <col min="8" max="8" width="18.28125" style="229" customWidth="1"/>
    <col min="9" max="16384" width="9.140625" style="229" customWidth="1"/>
  </cols>
  <sheetData>
    <row r="1" spans="1:8" s="208" customFormat="1" ht="17.25" customHeight="1">
      <c r="A1" s="283" t="s">
        <v>801</v>
      </c>
      <c r="B1" s="283"/>
      <c r="C1" s="283"/>
      <c r="D1" s="283"/>
      <c r="E1" s="283"/>
      <c r="F1" s="283"/>
      <c r="G1" s="283"/>
      <c r="H1" s="283"/>
    </row>
    <row r="2" spans="1:8" s="202" customFormat="1" ht="18.75" customHeight="1">
      <c r="A2" s="209"/>
      <c r="B2" s="210"/>
      <c r="C2" s="211"/>
      <c r="D2" s="211"/>
      <c r="E2" s="211"/>
      <c r="F2" s="211"/>
      <c r="G2" s="211"/>
      <c r="H2" s="211"/>
    </row>
    <row r="3" spans="1:8" s="208" customFormat="1" ht="15.75">
      <c r="A3" s="212"/>
      <c r="B3" s="213" t="s">
        <v>0</v>
      </c>
      <c r="C3" s="213" t="s">
        <v>1</v>
      </c>
      <c r="D3" s="213" t="s">
        <v>2</v>
      </c>
      <c r="E3" s="213" t="s">
        <v>3</v>
      </c>
      <c r="F3" s="213" t="s">
        <v>6</v>
      </c>
      <c r="G3" s="213" t="s">
        <v>47</v>
      </c>
      <c r="H3" s="213" t="s">
        <v>48</v>
      </c>
    </row>
    <row r="4" spans="1:8" s="217" customFormat="1" ht="42.75">
      <c r="A4" s="214" t="s">
        <v>802</v>
      </c>
      <c r="B4" s="215" t="s">
        <v>9</v>
      </c>
      <c r="C4" s="216" t="s">
        <v>803</v>
      </c>
      <c r="D4" s="216" t="s">
        <v>804</v>
      </c>
      <c r="E4" s="216" t="s">
        <v>805</v>
      </c>
      <c r="F4" s="216" t="s">
        <v>806</v>
      </c>
      <c r="G4" s="216" t="s">
        <v>807</v>
      </c>
      <c r="H4" s="215" t="s">
        <v>808</v>
      </c>
    </row>
    <row r="5" spans="1:8" s="220" customFormat="1" ht="19.5" customHeight="1">
      <c r="A5" s="214" t="s">
        <v>809</v>
      </c>
      <c r="B5" s="218" t="s">
        <v>810</v>
      </c>
      <c r="C5" s="218">
        <v>4330769</v>
      </c>
      <c r="D5" s="218">
        <v>231324677</v>
      </c>
      <c r="E5" s="218">
        <v>34881011</v>
      </c>
      <c r="F5" s="218">
        <v>11570199</v>
      </c>
      <c r="G5" s="218">
        <v>83281722</v>
      </c>
      <c r="H5" s="219">
        <f>SUM(C5:G5)</f>
        <v>365388378</v>
      </c>
    </row>
    <row r="6" spans="1:8" s="224" customFormat="1" ht="25.5" customHeight="1">
      <c r="A6" s="214" t="s">
        <v>811</v>
      </c>
      <c r="B6" s="221" t="s">
        <v>812</v>
      </c>
      <c r="C6" s="222">
        <v>0</v>
      </c>
      <c r="D6" s="223"/>
      <c r="E6" s="223"/>
      <c r="F6" s="222">
        <v>42163279</v>
      </c>
      <c r="G6" s="223"/>
      <c r="H6" s="222">
        <f>SUM(C6:G6)</f>
        <v>42163279</v>
      </c>
    </row>
    <row r="7" spans="1:8" s="224" customFormat="1" ht="19.5" customHeight="1">
      <c r="A7" s="214" t="s">
        <v>813</v>
      </c>
      <c r="B7" s="222" t="s">
        <v>814</v>
      </c>
      <c r="C7" s="223"/>
      <c r="D7" s="223"/>
      <c r="E7" s="223"/>
      <c r="F7" s="225">
        <v>7536589</v>
      </c>
      <c r="G7" s="223"/>
      <c r="H7" s="222">
        <f aca="true" t="shared" si="0" ref="H7:H24">SUM(C7:G7)</f>
        <v>7536589</v>
      </c>
    </row>
    <row r="8" spans="1:8" ht="25.5" customHeight="1">
      <c r="A8" s="214" t="s">
        <v>815</v>
      </c>
      <c r="B8" s="226" t="s">
        <v>816</v>
      </c>
      <c r="C8" s="227"/>
      <c r="D8" s="227"/>
      <c r="E8" s="227">
        <v>157402</v>
      </c>
      <c r="F8" s="227"/>
      <c r="G8" s="227"/>
      <c r="H8" s="228">
        <f t="shared" si="0"/>
        <v>157402</v>
      </c>
    </row>
    <row r="9" spans="1:8" ht="19.5" customHeight="1">
      <c r="A9" s="214" t="s">
        <v>817</v>
      </c>
      <c r="B9" s="226" t="s">
        <v>818</v>
      </c>
      <c r="C9" s="227"/>
      <c r="D9" s="227"/>
      <c r="E9" s="227">
        <v>137795</v>
      </c>
      <c r="F9" s="227"/>
      <c r="G9" s="227"/>
      <c r="H9" s="228">
        <f t="shared" si="0"/>
        <v>137795</v>
      </c>
    </row>
    <row r="10" spans="1:8" ht="19.5" customHeight="1">
      <c r="A10" s="214" t="s">
        <v>819</v>
      </c>
      <c r="B10" s="226" t="s">
        <v>820</v>
      </c>
      <c r="C10" s="227"/>
      <c r="D10" s="227"/>
      <c r="E10" s="227">
        <v>118110</v>
      </c>
      <c r="F10" s="227"/>
      <c r="G10" s="227"/>
      <c r="H10" s="228">
        <f t="shared" si="0"/>
        <v>118110</v>
      </c>
    </row>
    <row r="11" spans="1:8" ht="19.5" customHeight="1">
      <c r="A11" s="214" t="s">
        <v>821</v>
      </c>
      <c r="B11" s="226" t="s">
        <v>822</v>
      </c>
      <c r="C11" s="227"/>
      <c r="D11" s="227"/>
      <c r="E11" s="227">
        <v>11811</v>
      </c>
      <c r="F11" s="227"/>
      <c r="G11" s="227"/>
      <c r="H11" s="228">
        <f t="shared" si="0"/>
        <v>11811</v>
      </c>
    </row>
    <row r="12" spans="1:8" ht="19.5" customHeight="1">
      <c r="A12" s="214" t="s">
        <v>823</v>
      </c>
      <c r="B12" s="226" t="s">
        <v>824</v>
      </c>
      <c r="C12" s="227"/>
      <c r="D12" s="227"/>
      <c r="E12" s="227">
        <v>31496</v>
      </c>
      <c r="F12" s="227"/>
      <c r="G12" s="227"/>
      <c r="H12" s="228">
        <f t="shared" si="0"/>
        <v>31496</v>
      </c>
    </row>
    <row r="13" spans="1:8" ht="19.5" customHeight="1">
      <c r="A13" s="214" t="s">
        <v>825</v>
      </c>
      <c r="B13" s="226" t="s">
        <v>826</v>
      </c>
      <c r="C13" s="227"/>
      <c r="D13" s="227"/>
      <c r="E13" s="227">
        <v>59055</v>
      </c>
      <c r="F13" s="227"/>
      <c r="G13" s="227"/>
      <c r="H13" s="228">
        <f t="shared" si="0"/>
        <v>59055</v>
      </c>
    </row>
    <row r="14" spans="1:8" ht="19.5" customHeight="1">
      <c r="A14" s="214" t="s">
        <v>827</v>
      </c>
      <c r="B14" s="226" t="s">
        <v>828</v>
      </c>
      <c r="C14" s="227"/>
      <c r="D14" s="227"/>
      <c r="E14" s="227">
        <v>8039</v>
      </c>
      <c r="F14" s="227"/>
      <c r="G14" s="227"/>
      <c r="H14" s="228">
        <f t="shared" si="0"/>
        <v>8039</v>
      </c>
    </row>
    <row r="15" spans="1:8" ht="19.5" customHeight="1">
      <c r="A15" s="214" t="s">
        <v>829</v>
      </c>
      <c r="B15" s="230" t="s">
        <v>830</v>
      </c>
      <c r="C15" s="227"/>
      <c r="D15" s="227"/>
      <c r="E15" s="227">
        <v>865000</v>
      </c>
      <c r="F15" s="227"/>
      <c r="G15" s="227"/>
      <c r="H15" s="228">
        <f t="shared" si="0"/>
        <v>865000</v>
      </c>
    </row>
    <row r="16" spans="1:8" ht="19.5" customHeight="1">
      <c r="A16" s="214" t="s">
        <v>831</v>
      </c>
      <c r="B16" s="230" t="s">
        <v>832</v>
      </c>
      <c r="C16" s="227"/>
      <c r="D16" s="227"/>
      <c r="E16" s="227">
        <v>650000</v>
      </c>
      <c r="F16" s="227"/>
      <c r="G16" s="227"/>
      <c r="H16" s="228">
        <f t="shared" si="0"/>
        <v>650000</v>
      </c>
    </row>
    <row r="17" spans="1:8" ht="19.5" customHeight="1">
      <c r="A17" s="214" t="s">
        <v>833</v>
      </c>
      <c r="B17" s="230" t="s">
        <v>834</v>
      </c>
      <c r="C17" s="227"/>
      <c r="D17" s="227"/>
      <c r="E17" s="227">
        <v>214961</v>
      </c>
      <c r="F17" s="227"/>
      <c r="G17" s="227"/>
      <c r="H17" s="228">
        <f t="shared" si="0"/>
        <v>214961</v>
      </c>
    </row>
    <row r="18" spans="1:8" s="224" customFormat="1" ht="19.5" customHeight="1">
      <c r="A18" s="214" t="s">
        <v>835</v>
      </c>
      <c r="B18" s="230" t="s">
        <v>836</v>
      </c>
      <c r="C18" s="227"/>
      <c r="D18" s="227"/>
      <c r="E18" s="227">
        <v>541654</v>
      </c>
      <c r="F18" s="227"/>
      <c r="G18" s="227"/>
      <c r="H18" s="228">
        <f t="shared" si="0"/>
        <v>541654</v>
      </c>
    </row>
    <row r="19" spans="1:8" ht="19.5" customHeight="1">
      <c r="A19" s="214" t="s">
        <v>837</v>
      </c>
      <c r="B19" s="231" t="s">
        <v>838</v>
      </c>
      <c r="C19" s="227"/>
      <c r="D19" s="227"/>
      <c r="E19" s="227">
        <v>35354</v>
      </c>
      <c r="F19" s="227"/>
      <c r="G19" s="227"/>
      <c r="H19" s="228">
        <f t="shared" si="0"/>
        <v>35354</v>
      </c>
    </row>
    <row r="20" spans="1:8" s="224" customFormat="1" ht="19.5" customHeight="1">
      <c r="A20" s="214" t="s">
        <v>839</v>
      </c>
      <c r="B20" s="226" t="s">
        <v>840</v>
      </c>
      <c r="C20" s="227"/>
      <c r="D20" s="227"/>
      <c r="E20" s="226">
        <v>6692913</v>
      </c>
      <c r="F20" s="227"/>
      <c r="G20" s="227"/>
      <c r="H20" s="228">
        <f t="shared" si="0"/>
        <v>6692913</v>
      </c>
    </row>
    <row r="21" spans="1:8" s="224" customFormat="1" ht="27.75" customHeight="1">
      <c r="A21" s="214" t="s">
        <v>841</v>
      </c>
      <c r="B21" s="226" t="s">
        <v>842</v>
      </c>
      <c r="C21" s="227"/>
      <c r="D21" s="227">
        <v>612908</v>
      </c>
      <c r="E21" s="226"/>
      <c r="F21" s="227"/>
      <c r="G21" s="227"/>
      <c r="H21" s="228">
        <f t="shared" si="0"/>
        <v>612908</v>
      </c>
    </row>
    <row r="22" spans="1:8" ht="27.75" customHeight="1">
      <c r="A22" s="214" t="s">
        <v>843</v>
      </c>
      <c r="B22" s="226" t="s">
        <v>844</v>
      </c>
      <c r="C22" s="227"/>
      <c r="D22" s="227"/>
      <c r="E22" s="226">
        <v>43221</v>
      </c>
      <c r="F22" s="227"/>
      <c r="G22" s="227"/>
      <c r="H22" s="228">
        <f t="shared" si="0"/>
        <v>43221</v>
      </c>
    </row>
    <row r="23" spans="1:8" ht="27.75" customHeight="1">
      <c r="A23" s="214" t="s">
        <v>845</v>
      </c>
      <c r="B23" s="226" t="s">
        <v>846</v>
      </c>
      <c r="C23" s="227"/>
      <c r="D23" s="227"/>
      <c r="E23" s="226">
        <v>193348</v>
      </c>
      <c r="F23" s="227"/>
      <c r="G23" s="227"/>
      <c r="H23" s="228">
        <f t="shared" si="0"/>
        <v>193348</v>
      </c>
    </row>
    <row r="24" spans="1:8" ht="27.75" customHeight="1">
      <c r="A24" s="214" t="s">
        <v>847</v>
      </c>
      <c r="B24" s="226" t="s">
        <v>848</v>
      </c>
      <c r="C24" s="227"/>
      <c r="D24" s="227">
        <v>75590</v>
      </c>
      <c r="E24" s="226"/>
      <c r="F24" s="227"/>
      <c r="G24" s="227"/>
      <c r="H24" s="228">
        <f t="shared" si="0"/>
        <v>75590</v>
      </c>
    </row>
    <row r="25" spans="1:8" ht="27.75" customHeight="1">
      <c r="A25" s="214" t="s">
        <v>849</v>
      </c>
      <c r="B25" s="222" t="s">
        <v>850</v>
      </c>
      <c r="C25" s="223"/>
      <c r="D25" s="225">
        <f>SUM(D8:D24)</f>
        <v>688498</v>
      </c>
      <c r="E25" s="225">
        <f>SUM(E8:E24)</f>
        <v>9760159</v>
      </c>
      <c r="F25" s="223"/>
      <c r="G25" s="223"/>
      <c r="H25" s="222">
        <f aca="true" t="shared" si="1" ref="H25:H32">SUM(C25:G25)</f>
        <v>10448657</v>
      </c>
    </row>
    <row r="26" spans="1:8" s="224" customFormat="1" ht="19.5" customHeight="1">
      <c r="A26" s="214" t="s">
        <v>851</v>
      </c>
      <c r="B26" s="228"/>
      <c r="C26" s="227"/>
      <c r="D26" s="227"/>
      <c r="E26" s="227"/>
      <c r="F26" s="227"/>
      <c r="G26" s="232"/>
      <c r="H26" s="228">
        <f t="shared" si="1"/>
        <v>0</v>
      </c>
    </row>
    <row r="27" spans="1:8" s="224" customFormat="1" ht="19.5" customHeight="1">
      <c r="A27" s="214" t="s">
        <v>852</v>
      </c>
      <c r="B27" s="222" t="s">
        <v>853</v>
      </c>
      <c r="C27" s="225"/>
      <c r="D27" s="225">
        <f>D26</f>
        <v>0</v>
      </c>
      <c r="E27" s="225"/>
      <c r="F27" s="225"/>
      <c r="G27" s="223"/>
      <c r="H27" s="222">
        <f t="shared" si="1"/>
        <v>0</v>
      </c>
    </row>
    <row r="28" spans="1:8" ht="30" customHeight="1">
      <c r="A28" s="214" t="s">
        <v>854</v>
      </c>
      <c r="B28" s="221" t="s">
        <v>855</v>
      </c>
      <c r="C28" s="222"/>
      <c r="D28" s="222"/>
      <c r="E28" s="222"/>
      <c r="F28" s="222"/>
      <c r="G28" s="223"/>
      <c r="H28" s="222">
        <f t="shared" si="1"/>
        <v>0</v>
      </c>
    </row>
    <row r="29" spans="1:8" s="224" customFormat="1" ht="19.5" customHeight="1">
      <c r="A29" s="214" t="s">
        <v>856</v>
      </c>
      <c r="B29" s="230" t="s">
        <v>857</v>
      </c>
      <c r="C29" s="228">
        <v>0</v>
      </c>
      <c r="D29" s="228"/>
      <c r="E29" s="228">
        <v>795631</v>
      </c>
      <c r="F29" s="228"/>
      <c r="G29" s="227"/>
      <c r="H29" s="228">
        <f t="shared" si="1"/>
        <v>795631</v>
      </c>
    </row>
    <row r="30" spans="1:8" s="224" customFormat="1" ht="19.5" customHeight="1">
      <c r="A30" s="214" t="s">
        <v>858</v>
      </c>
      <c r="B30" s="230" t="s">
        <v>859</v>
      </c>
      <c r="C30" s="228"/>
      <c r="D30" s="228"/>
      <c r="E30" s="228"/>
      <c r="F30" s="228"/>
      <c r="G30" s="227">
        <v>11693371</v>
      </c>
      <c r="H30" s="228">
        <f t="shared" si="1"/>
        <v>11693371</v>
      </c>
    </row>
    <row r="31" spans="1:8" ht="19.5" customHeight="1">
      <c r="A31" s="214" t="s">
        <v>860</v>
      </c>
      <c r="B31" s="226" t="s">
        <v>861</v>
      </c>
      <c r="C31" s="227"/>
      <c r="D31" s="227">
        <v>206400</v>
      </c>
      <c r="E31" s="226"/>
      <c r="F31" s="228"/>
      <c r="G31" s="227">
        <v>0</v>
      </c>
      <c r="H31" s="228">
        <f t="shared" si="1"/>
        <v>206400</v>
      </c>
    </row>
    <row r="32" spans="1:8" ht="27.75" customHeight="1">
      <c r="A32" s="214" t="s">
        <v>862</v>
      </c>
      <c r="B32" s="222" t="s">
        <v>863</v>
      </c>
      <c r="C32" s="222">
        <f>C27+C28+C29+C31</f>
        <v>0</v>
      </c>
      <c r="D32" s="222">
        <f>SUM(D29:D31)</f>
        <v>206400</v>
      </c>
      <c r="E32" s="222">
        <f>SUM(E29:E29)</f>
        <v>795631</v>
      </c>
      <c r="F32" s="222">
        <f>SUM(F29:F29)</f>
        <v>0</v>
      </c>
      <c r="G32" s="222">
        <f>SUM(G29:G31)</f>
        <v>11693371</v>
      </c>
      <c r="H32" s="222">
        <f t="shared" si="1"/>
        <v>12695402</v>
      </c>
    </row>
    <row r="33" spans="1:8" ht="27.75" customHeight="1">
      <c r="A33" s="214" t="s">
        <v>864</v>
      </c>
      <c r="B33" s="219" t="s">
        <v>865</v>
      </c>
      <c r="C33" s="219">
        <f>C27+C28+C31+C32+C6</f>
        <v>0</v>
      </c>
      <c r="D33" s="219">
        <f>SUM(D25,D27,D28,D32)</f>
        <v>894898</v>
      </c>
      <c r="E33" s="219">
        <f>SUM(E25,E27,E28,E32)</f>
        <v>10555790</v>
      </c>
      <c r="F33" s="219">
        <f>SUM(F25,F27,F28,F32,F7,F6)</f>
        <v>49699868</v>
      </c>
      <c r="G33" s="219">
        <f>SUM(G25,G27,G28,G32)</f>
        <v>11693371</v>
      </c>
      <c r="H33" s="219">
        <f>SUM(H6,H7,H25,H27,H28,H32)</f>
        <v>72843927</v>
      </c>
    </row>
    <row r="34" spans="1:8" ht="27.75" customHeight="1">
      <c r="A34" s="214" t="s">
        <v>866</v>
      </c>
      <c r="B34" s="222" t="s">
        <v>867</v>
      </c>
      <c r="C34" s="222"/>
      <c r="D34" s="222">
        <v>0</v>
      </c>
      <c r="E34" s="222">
        <v>0</v>
      </c>
      <c r="F34" s="223"/>
      <c r="G34" s="223"/>
      <c r="H34" s="222">
        <f aca="true" t="shared" si="2" ref="H34:H44">SUM(C34:G34)</f>
        <v>0</v>
      </c>
    </row>
    <row r="35" spans="1:8" s="220" customFormat="1" ht="27.75" customHeight="1">
      <c r="A35" s="214" t="s">
        <v>868</v>
      </c>
      <c r="B35" s="228" t="s">
        <v>869</v>
      </c>
      <c r="C35" s="228"/>
      <c r="D35" s="228"/>
      <c r="E35" s="228">
        <v>52640</v>
      </c>
      <c r="F35" s="232"/>
      <c r="G35" s="232"/>
      <c r="H35" s="228">
        <f t="shared" si="2"/>
        <v>52640</v>
      </c>
    </row>
    <row r="36" spans="1:8" s="220" customFormat="1" ht="19.5" customHeight="1">
      <c r="A36" s="214" t="s">
        <v>870</v>
      </c>
      <c r="B36" s="228" t="s">
        <v>871</v>
      </c>
      <c r="C36" s="228"/>
      <c r="D36" s="228"/>
      <c r="E36" s="228">
        <v>131500</v>
      </c>
      <c r="F36" s="232"/>
      <c r="G36" s="232"/>
      <c r="H36" s="228">
        <f t="shared" si="2"/>
        <v>131500</v>
      </c>
    </row>
    <row r="37" spans="1:8" s="220" customFormat="1" ht="19.5" customHeight="1">
      <c r="A37" s="214" t="s">
        <v>872</v>
      </c>
      <c r="B37" s="228" t="s">
        <v>844</v>
      </c>
      <c r="C37" s="228"/>
      <c r="D37" s="228"/>
      <c r="E37" s="228">
        <v>81990</v>
      </c>
      <c r="F37" s="232"/>
      <c r="G37" s="232"/>
      <c r="H37" s="228">
        <f t="shared" si="2"/>
        <v>81990</v>
      </c>
    </row>
    <row r="38" spans="1:8" s="220" customFormat="1" ht="19.5" customHeight="1">
      <c r="A38" s="214" t="s">
        <v>873</v>
      </c>
      <c r="B38" s="228" t="s">
        <v>874</v>
      </c>
      <c r="C38" s="228"/>
      <c r="D38" s="228"/>
      <c r="E38" s="228">
        <v>133360</v>
      </c>
      <c r="F38" s="232"/>
      <c r="G38" s="232"/>
      <c r="H38" s="228">
        <f t="shared" si="2"/>
        <v>133360</v>
      </c>
    </row>
    <row r="39" spans="1:8" ht="19.5" customHeight="1">
      <c r="A39" s="214" t="s">
        <v>875</v>
      </c>
      <c r="B39" s="228" t="s">
        <v>876</v>
      </c>
      <c r="C39" s="228"/>
      <c r="D39" s="228"/>
      <c r="E39" s="228">
        <v>33544</v>
      </c>
      <c r="F39" s="232"/>
      <c r="G39" s="232"/>
      <c r="H39" s="228">
        <f t="shared" si="2"/>
        <v>33544</v>
      </c>
    </row>
    <row r="40" spans="1:8" ht="19.5" customHeight="1">
      <c r="A40" s="214" t="s">
        <v>877</v>
      </c>
      <c r="B40" s="228" t="s">
        <v>878</v>
      </c>
      <c r="C40" s="228"/>
      <c r="D40" s="228"/>
      <c r="E40" s="228">
        <v>160000</v>
      </c>
      <c r="F40" s="232"/>
      <c r="G40" s="232"/>
      <c r="H40" s="228">
        <f t="shared" si="2"/>
        <v>160000</v>
      </c>
    </row>
    <row r="41" spans="1:8" ht="19.5" customHeight="1">
      <c r="A41" s="214" t="s">
        <v>879</v>
      </c>
      <c r="B41" s="222" t="s">
        <v>880</v>
      </c>
      <c r="C41" s="222"/>
      <c r="D41" s="222"/>
      <c r="E41" s="222">
        <f>SUM(E35:E40)</f>
        <v>593034</v>
      </c>
      <c r="F41" s="222"/>
      <c r="G41" s="222"/>
      <c r="H41" s="222">
        <f t="shared" si="2"/>
        <v>593034</v>
      </c>
    </row>
    <row r="42" spans="1:8" ht="19.5" customHeight="1">
      <c r="A42" s="214" t="s">
        <v>881</v>
      </c>
      <c r="B42" s="233" t="s">
        <v>882</v>
      </c>
      <c r="C42" s="233"/>
      <c r="D42" s="233"/>
      <c r="E42" s="233"/>
      <c r="F42" s="233"/>
      <c r="G42" s="223"/>
      <c r="H42" s="233">
        <f t="shared" si="2"/>
        <v>0</v>
      </c>
    </row>
    <row r="43" spans="1:8" s="220" customFormat="1" ht="27" customHeight="1">
      <c r="A43" s="214" t="s">
        <v>883</v>
      </c>
      <c r="B43" s="234" t="s">
        <v>884</v>
      </c>
      <c r="C43" s="233"/>
      <c r="D43" s="233"/>
      <c r="E43" s="233"/>
      <c r="F43" s="233"/>
      <c r="G43" s="223"/>
      <c r="H43" s="233">
        <f t="shared" si="2"/>
        <v>0</v>
      </c>
    </row>
    <row r="44" spans="1:8" s="220" customFormat="1" ht="19.5" customHeight="1">
      <c r="A44" s="214" t="s">
        <v>885</v>
      </c>
      <c r="B44" s="230" t="s">
        <v>886</v>
      </c>
      <c r="C44" s="233">
        <v>0</v>
      </c>
      <c r="D44" s="233"/>
      <c r="E44" s="233">
        <v>795631</v>
      </c>
      <c r="F44" s="233"/>
      <c r="G44" s="223"/>
      <c r="H44" s="233">
        <f t="shared" si="2"/>
        <v>795631</v>
      </c>
    </row>
    <row r="45" spans="1:8" ht="19.5" customHeight="1">
      <c r="A45" s="214" t="s">
        <v>887</v>
      </c>
      <c r="B45" s="230" t="s">
        <v>888</v>
      </c>
      <c r="C45" s="233"/>
      <c r="D45" s="233"/>
      <c r="E45" s="233"/>
      <c r="F45" s="233">
        <v>10448657</v>
      </c>
      <c r="G45" s="223"/>
      <c r="H45" s="233">
        <f>C45+E45+F45</f>
        <v>10448657</v>
      </c>
    </row>
    <row r="46" spans="1:8" ht="12.75">
      <c r="A46" s="214" t="s">
        <v>889</v>
      </c>
      <c r="B46" s="235" t="s">
        <v>890</v>
      </c>
      <c r="C46" s="235">
        <f>SUM(C42:C44)</f>
        <v>0</v>
      </c>
      <c r="D46" s="235">
        <f>SUM(D44:D44)</f>
        <v>0</v>
      </c>
      <c r="E46" s="235">
        <f>SUM(E44:E44)</f>
        <v>795631</v>
      </c>
      <c r="F46" s="235">
        <f>F45</f>
        <v>10448657</v>
      </c>
      <c r="G46" s="235">
        <v>52164</v>
      </c>
      <c r="H46" s="233">
        <f>C46+E46+F46+G46</f>
        <v>11296452</v>
      </c>
    </row>
    <row r="47" spans="1:8" ht="12.75">
      <c r="A47" s="214" t="s">
        <v>891</v>
      </c>
      <c r="B47" s="235" t="s">
        <v>892</v>
      </c>
      <c r="C47" s="235">
        <f>C34+C41+C46</f>
        <v>0</v>
      </c>
      <c r="D47" s="235">
        <f>SUM(D34,D41,D42,D43,D46)</f>
        <v>0</v>
      </c>
      <c r="E47" s="235">
        <f>SUM(E34,E41,E42,E43,E46)</f>
        <v>1388665</v>
      </c>
      <c r="F47" s="235">
        <f>SUM(F34,F41,F42,F43,F46)</f>
        <v>10448657</v>
      </c>
      <c r="G47" s="235">
        <f>SUM(G34,G41,G42,G43,G46)</f>
        <v>52164</v>
      </c>
      <c r="H47" s="235">
        <f>SUM(H34,H41,H42,H43,H46)</f>
        <v>11889486</v>
      </c>
    </row>
    <row r="48" spans="1:8" ht="12.75">
      <c r="A48" s="214" t="s">
        <v>893</v>
      </c>
      <c r="B48" s="218" t="s">
        <v>894</v>
      </c>
      <c r="C48" s="218">
        <f aca="true" t="shared" si="3" ref="C48:H48">C5+C33-C47</f>
        <v>4330769</v>
      </c>
      <c r="D48" s="218">
        <f t="shared" si="3"/>
        <v>232219575</v>
      </c>
      <c r="E48" s="218">
        <f t="shared" si="3"/>
        <v>44048136</v>
      </c>
      <c r="F48" s="218">
        <f t="shared" si="3"/>
        <v>50821410</v>
      </c>
      <c r="G48" s="218">
        <f t="shared" si="3"/>
        <v>94922929</v>
      </c>
      <c r="H48" s="218">
        <f t="shared" si="3"/>
        <v>426342819</v>
      </c>
    </row>
    <row r="49" spans="1:8" ht="12.75">
      <c r="A49" s="214" t="s">
        <v>895</v>
      </c>
      <c r="B49" s="218" t="s">
        <v>896</v>
      </c>
      <c r="C49" s="218">
        <v>3347043</v>
      </c>
      <c r="D49" s="218">
        <v>51240955</v>
      </c>
      <c r="E49" s="218">
        <v>13192816</v>
      </c>
      <c r="F49" s="223"/>
      <c r="G49" s="218">
        <v>10004958</v>
      </c>
      <c r="H49" s="218">
        <f aca="true" t="shared" si="4" ref="H49:H56">SUM(C49:G49)</f>
        <v>77785772</v>
      </c>
    </row>
    <row r="50" spans="1:8" ht="12.75">
      <c r="A50" s="214" t="s">
        <v>897</v>
      </c>
      <c r="B50" s="233" t="s">
        <v>898</v>
      </c>
      <c r="C50" s="233">
        <v>330000</v>
      </c>
      <c r="D50" s="233">
        <v>3881814</v>
      </c>
      <c r="E50" s="233">
        <v>5090745</v>
      </c>
      <c r="F50" s="223"/>
      <c r="G50" s="233">
        <v>2076366</v>
      </c>
      <c r="H50" s="233">
        <f t="shared" si="4"/>
        <v>11378925</v>
      </c>
    </row>
    <row r="51" spans="1:8" ht="12.75">
      <c r="A51" s="214" t="s">
        <v>899</v>
      </c>
      <c r="B51" s="233" t="s">
        <v>900</v>
      </c>
      <c r="C51" s="233"/>
      <c r="D51" s="233"/>
      <c r="E51" s="233">
        <v>593034</v>
      </c>
      <c r="F51" s="223"/>
      <c r="G51" s="233">
        <v>2419626</v>
      </c>
      <c r="H51" s="233">
        <f t="shared" si="4"/>
        <v>3012660</v>
      </c>
    </row>
    <row r="52" spans="1:8" ht="12.75">
      <c r="A52" s="214" t="s">
        <v>901</v>
      </c>
      <c r="B52" s="233" t="s">
        <v>902</v>
      </c>
      <c r="C52" s="233"/>
      <c r="D52" s="233"/>
      <c r="E52" s="233"/>
      <c r="F52" s="233"/>
      <c r="G52" s="233"/>
      <c r="H52" s="233">
        <f t="shared" si="4"/>
        <v>0</v>
      </c>
    </row>
    <row r="53" spans="1:8" ht="12.75">
      <c r="A53" s="214" t="s">
        <v>903</v>
      </c>
      <c r="B53" s="233" t="s">
        <v>904</v>
      </c>
      <c r="C53" s="233"/>
      <c r="D53" s="233"/>
      <c r="E53" s="233"/>
      <c r="F53" s="233"/>
      <c r="G53" s="233"/>
      <c r="H53" s="233">
        <f t="shared" si="4"/>
        <v>0</v>
      </c>
    </row>
    <row r="54" spans="1:8" ht="12.75">
      <c r="A54" s="214" t="s">
        <v>905</v>
      </c>
      <c r="B54" s="218" t="s">
        <v>906</v>
      </c>
      <c r="C54" s="218">
        <f>C49+C50-C51</f>
        <v>3677043</v>
      </c>
      <c r="D54" s="218">
        <f>D49+D50-D51</f>
        <v>55122769</v>
      </c>
      <c r="E54" s="218">
        <f>E49+E50-E51</f>
        <v>17690527</v>
      </c>
      <c r="F54" s="218">
        <f>F49+F50-F51</f>
        <v>0</v>
      </c>
      <c r="G54" s="218">
        <f>G49+G50-G51</f>
        <v>9661698</v>
      </c>
      <c r="H54" s="218">
        <f t="shared" si="4"/>
        <v>86152037</v>
      </c>
    </row>
    <row r="55" spans="1:8" ht="12.75">
      <c r="A55" s="214" t="s">
        <v>907</v>
      </c>
      <c r="B55" s="218" t="s">
        <v>908</v>
      </c>
      <c r="C55" s="218">
        <f>C48-C54</f>
        <v>653726</v>
      </c>
      <c r="D55" s="218">
        <f>D48-D54</f>
        <v>177096806</v>
      </c>
      <c r="E55" s="218">
        <f>E48-E54</f>
        <v>26357609</v>
      </c>
      <c r="F55" s="218">
        <f>F48-F54</f>
        <v>50821410</v>
      </c>
      <c r="G55" s="218">
        <f>G48-G54</f>
        <v>85261231</v>
      </c>
      <c r="H55" s="218">
        <f t="shared" si="4"/>
        <v>340190782</v>
      </c>
    </row>
    <row r="56" spans="1:8" ht="12.75">
      <c r="A56" s="214" t="s">
        <v>909</v>
      </c>
      <c r="B56" s="233" t="s">
        <v>910</v>
      </c>
      <c r="C56" s="233">
        <v>3330769</v>
      </c>
      <c r="D56" s="233">
        <v>82327</v>
      </c>
      <c r="E56" s="236">
        <v>7650399</v>
      </c>
      <c r="F56" s="233">
        <v>0</v>
      </c>
      <c r="G56" s="233">
        <v>52164</v>
      </c>
      <c r="H56" s="233">
        <f t="shared" si="4"/>
        <v>11115659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50" t="s">
        <v>663</v>
      </c>
      <c r="B1" s="250"/>
      <c r="C1" s="250"/>
      <c r="D1" s="250"/>
      <c r="E1" s="250"/>
    </row>
    <row r="2" spans="1:5" s="2" customFormat="1" ht="15.75">
      <c r="A2" s="250" t="s">
        <v>705</v>
      </c>
      <c r="B2" s="250"/>
      <c r="C2" s="250"/>
      <c r="D2" s="250"/>
      <c r="E2" s="250"/>
    </row>
    <row r="3" s="2" customFormat="1" ht="15.75"/>
    <row r="4" spans="1:5" s="11" customFormat="1" ht="15.75">
      <c r="A4" s="152"/>
      <c r="B4" s="152" t="s">
        <v>0</v>
      </c>
      <c r="C4" s="152" t="s">
        <v>1</v>
      </c>
      <c r="D4" s="152" t="s">
        <v>2</v>
      </c>
      <c r="E4" s="152" t="s">
        <v>3</v>
      </c>
    </row>
    <row r="5" spans="1:5" s="11" customFormat="1" ht="15.75">
      <c r="A5" s="152">
        <v>1</v>
      </c>
      <c r="B5" s="82" t="s">
        <v>9</v>
      </c>
      <c r="C5" s="153">
        <v>43100</v>
      </c>
      <c r="D5" s="153" t="s">
        <v>706</v>
      </c>
      <c r="E5" s="153">
        <v>43465</v>
      </c>
    </row>
    <row r="6" spans="1:5" s="11" customFormat="1" ht="15.75">
      <c r="A6" s="152">
        <v>2</v>
      </c>
      <c r="B6" s="156" t="s">
        <v>707</v>
      </c>
      <c r="C6" s="136"/>
      <c r="D6" s="136"/>
      <c r="E6" s="136"/>
    </row>
    <row r="7" spans="1:5" s="11" customFormat="1" ht="15.75">
      <c r="A7" s="152">
        <v>3</v>
      </c>
      <c r="B7" s="157" t="s">
        <v>708</v>
      </c>
      <c r="C7" s="136">
        <v>100000</v>
      </c>
      <c r="D7" s="136"/>
      <c r="E7" s="136"/>
    </row>
    <row r="8" spans="1:5" s="11" customFormat="1" ht="15.75">
      <c r="A8" s="152">
        <v>4</v>
      </c>
      <c r="B8" s="157" t="s">
        <v>709</v>
      </c>
      <c r="C8" s="136"/>
      <c r="D8" s="136"/>
      <c r="E8" s="136">
        <v>100000</v>
      </c>
    </row>
    <row r="9" spans="1:5" s="11" customFormat="1" ht="15.75">
      <c r="A9" s="152">
        <v>5</v>
      </c>
      <c r="B9" s="156" t="s">
        <v>710</v>
      </c>
      <c r="C9" s="150">
        <f>SUM(C6:C8)</f>
        <v>100000</v>
      </c>
      <c r="D9" s="150">
        <f>SUM(D6:D8)</f>
        <v>0</v>
      </c>
      <c r="E9" s="150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66" t="s">
        <v>513</v>
      </c>
      <c r="B1" s="266"/>
      <c r="C1" s="266"/>
      <c r="D1" s="266"/>
      <c r="E1" s="266"/>
      <c r="F1" s="266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1" t="s">
        <v>9</v>
      </c>
      <c r="C4" s="6" t="s">
        <v>380</v>
      </c>
      <c r="D4" s="6" t="s">
        <v>467</v>
      </c>
      <c r="E4" s="6" t="s">
        <v>541</v>
      </c>
      <c r="F4" s="6" t="s">
        <v>576</v>
      </c>
    </row>
    <row r="5" spans="1:6" s="10" customFormat="1" ht="15.75">
      <c r="A5" s="1">
        <v>2</v>
      </c>
      <c r="B5" s="262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3" customWidth="1"/>
    <col min="2" max="3" width="16.140625" style="53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84" t="s">
        <v>588</v>
      </c>
      <c r="B1" s="284"/>
      <c r="C1" s="284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69" t="s">
        <v>56</v>
      </c>
      <c r="B3" s="54" t="s">
        <v>57</v>
      </c>
      <c r="C3" s="54" t="s">
        <v>711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0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1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1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0" t="s">
        <v>61</v>
      </c>
      <c r="B7" s="56">
        <v>0</v>
      </c>
      <c r="C7" s="56">
        <v>0</v>
      </c>
    </row>
    <row r="8" spans="1:3" ht="31.5">
      <c r="A8" s="72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3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3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2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2" t="s">
        <v>66</v>
      </c>
      <c r="B12" s="57">
        <f>SUM(B13,B16,B19,B25,B22)</f>
        <v>92046</v>
      </c>
      <c r="C12" s="57">
        <f>SUM(C13,C16,C19,C25,C22)</f>
        <v>128202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3" t="s">
        <v>67</v>
      </c>
      <c r="B13" s="58">
        <v>0</v>
      </c>
      <c r="C13" s="58">
        <v>0</v>
      </c>
    </row>
    <row r="14" spans="1:138" s="55" customFormat="1" ht="18">
      <c r="A14" s="74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4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3" t="s">
        <v>70</v>
      </c>
      <c r="B16" s="58">
        <f>SUM(B17:B18)</f>
        <v>0</v>
      </c>
      <c r="C16" s="58">
        <f>SUM(C17:C18)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4" t="s">
        <v>68</v>
      </c>
      <c r="B17" s="59">
        <v>0</v>
      </c>
      <c r="C17" s="59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4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3" t="s">
        <v>101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4" t="s">
        <v>68</v>
      </c>
      <c r="B20" s="59">
        <v>0</v>
      </c>
      <c r="C20" s="59">
        <v>0</v>
      </c>
    </row>
    <row r="21" spans="1:138" s="55" customFormat="1" ht="25.5">
      <c r="A21" s="74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3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4" t="s">
        <v>68</v>
      </c>
      <c r="B23" s="59">
        <v>0</v>
      </c>
      <c r="C23" s="59">
        <v>0</v>
      </c>
    </row>
    <row r="24" spans="1:3" ht="25.5">
      <c r="A24" s="74" t="s">
        <v>69</v>
      </c>
      <c r="B24" s="59">
        <v>0</v>
      </c>
      <c r="C24" s="59">
        <v>0</v>
      </c>
    </row>
    <row r="25" spans="1:3" ht="18">
      <c r="A25" s="73" t="s">
        <v>72</v>
      </c>
      <c r="B25" s="58">
        <f>SUM(B26:B27)</f>
        <v>92046</v>
      </c>
      <c r="C25" s="58">
        <f>SUM(C26:C27)</f>
        <v>128202</v>
      </c>
    </row>
    <row r="26" spans="1:3" ht="18">
      <c r="A26" s="74" t="s">
        <v>68</v>
      </c>
      <c r="B26" s="59">
        <v>92046</v>
      </c>
      <c r="C26" s="59">
        <v>128202</v>
      </c>
    </row>
    <row r="27" spans="1:3" ht="25.5">
      <c r="A27" s="74" t="s">
        <v>69</v>
      </c>
      <c r="B27" s="59">
        <v>0</v>
      </c>
      <c r="C27" s="59">
        <v>0</v>
      </c>
    </row>
    <row r="28" spans="1:3" ht="31.5">
      <c r="A28" s="72" t="s">
        <v>73</v>
      </c>
      <c r="B28" s="57">
        <v>0</v>
      </c>
      <c r="C28" s="57">
        <v>0</v>
      </c>
    </row>
    <row r="29" spans="1:3" ht="18">
      <c r="A29" s="75" t="s">
        <v>74</v>
      </c>
      <c r="B29" s="57">
        <f>SUM(B8,B11,B12,B28,B4,B7)</f>
        <v>92046</v>
      </c>
      <c r="C29" s="57">
        <f>SUM(C8,C11,C12,C28,C4,C7)</f>
        <v>128202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57" t="s">
        <v>509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s="16" customFormat="1" ht="15.75">
      <c r="A2" s="258" t="s">
        <v>368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s="16" customFormat="1" ht="15.75">
      <c r="A3" s="258" t="s">
        <v>367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5.75">
      <c r="A4" s="258" t="s">
        <v>545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59" t="s">
        <v>9</v>
      </c>
      <c r="C7" s="255" t="s">
        <v>467</v>
      </c>
      <c r="D7" s="255"/>
      <c r="E7" s="255"/>
      <c r="F7" s="254"/>
      <c r="G7" s="253" t="s">
        <v>541</v>
      </c>
      <c r="H7" s="255"/>
      <c r="I7" s="255"/>
      <c r="J7" s="254"/>
      <c r="K7" s="255" t="s">
        <v>576</v>
      </c>
      <c r="L7" s="254"/>
    </row>
    <row r="8" spans="1:12" s="3" customFormat="1" ht="31.5">
      <c r="A8" s="1"/>
      <c r="B8" s="285"/>
      <c r="C8" s="4" t="s">
        <v>546</v>
      </c>
      <c r="D8" s="4" t="s">
        <v>547</v>
      </c>
      <c r="E8" s="4" t="s">
        <v>586</v>
      </c>
      <c r="F8" s="4" t="s">
        <v>587</v>
      </c>
      <c r="G8" s="4" t="s">
        <v>546</v>
      </c>
      <c r="H8" s="4" t="s">
        <v>547</v>
      </c>
      <c r="I8" s="4" t="s">
        <v>586</v>
      </c>
      <c r="J8" s="4" t="s">
        <v>587</v>
      </c>
      <c r="K8" s="4" t="s">
        <v>586</v>
      </c>
      <c r="L8" s="4" t="s">
        <v>587</v>
      </c>
    </row>
    <row r="9" spans="1:12" s="3" customFormat="1" ht="15.75">
      <c r="A9" s="1">
        <v>2</v>
      </c>
      <c r="B9" s="260"/>
      <c r="C9" s="6" t="s">
        <v>369</v>
      </c>
      <c r="D9" s="6" t="s">
        <v>369</v>
      </c>
      <c r="E9" s="6" t="s">
        <v>4</v>
      </c>
      <c r="F9" s="6" t="s">
        <v>4</v>
      </c>
      <c r="G9" s="6" t="s">
        <v>369</v>
      </c>
      <c r="H9" s="6" t="s">
        <v>369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375</v>
      </c>
      <c r="C10" s="15">
        <v>4500000</v>
      </c>
      <c r="D10" s="15">
        <v>4500000</v>
      </c>
      <c r="E10" s="15">
        <v>4500000</v>
      </c>
      <c r="F10" s="15">
        <v>4500000</v>
      </c>
      <c r="G10" s="15">
        <v>4500000</v>
      </c>
      <c r="H10" s="15">
        <v>4500000</v>
      </c>
      <c r="I10" s="15">
        <v>4500000</v>
      </c>
      <c r="J10" s="15">
        <v>4500000</v>
      </c>
      <c r="K10" s="15">
        <v>4500000</v>
      </c>
      <c r="L10" s="15">
        <v>4500000</v>
      </c>
    </row>
    <row r="11" spans="1:12" ht="30">
      <c r="A11" s="1">
        <v>4</v>
      </c>
      <c r="B11" s="44" t="s">
        <v>376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30000</v>
      </c>
      <c r="D12" s="15">
        <v>30000</v>
      </c>
      <c r="E12" s="15">
        <v>30000</v>
      </c>
      <c r="F12" s="15">
        <v>30000</v>
      </c>
      <c r="G12" s="15">
        <v>30000</v>
      </c>
      <c r="H12" s="15">
        <v>30000</v>
      </c>
      <c r="I12" s="15">
        <v>30000</v>
      </c>
      <c r="J12" s="15">
        <v>30000</v>
      </c>
      <c r="K12" s="15">
        <v>30000</v>
      </c>
      <c r="L12" s="15">
        <v>30000</v>
      </c>
    </row>
    <row r="13" spans="1:12" ht="45">
      <c r="A13" s="1">
        <v>6</v>
      </c>
      <c r="B13" s="44" t="s">
        <v>30</v>
      </c>
      <c r="C13" s="15">
        <v>650000</v>
      </c>
      <c r="D13" s="15">
        <v>650000</v>
      </c>
      <c r="E13" s="15">
        <v>650000</v>
      </c>
      <c r="F13" s="15">
        <v>650000</v>
      </c>
      <c r="G13" s="15">
        <v>650000</v>
      </c>
      <c r="H13" s="15">
        <v>650000</v>
      </c>
      <c r="I13" s="15">
        <v>650000</v>
      </c>
      <c r="J13" s="15">
        <v>650000</v>
      </c>
      <c r="K13" s="15">
        <v>650000</v>
      </c>
      <c r="L13" s="15">
        <v>650000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5180000</v>
      </c>
      <c r="D17" s="18">
        <f>SUM(D10:D16)</f>
        <v>5180000</v>
      </c>
      <c r="E17" s="18">
        <f aca="true" t="shared" si="0" ref="E17:L17">SUM(E10:E16)</f>
        <v>5180000</v>
      </c>
      <c r="F17" s="18">
        <f t="shared" si="0"/>
        <v>5180000</v>
      </c>
      <c r="G17" s="18">
        <f t="shared" si="0"/>
        <v>5180000</v>
      </c>
      <c r="H17" s="18">
        <f>SUM(H10:H16)</f>
        <v>5180000</v>
      </c>
      <c r="I17" s="18">
        <f t="shared" si="0"/>
        <v>5180000</v>
      </c>
      <c r="J17" s="18">
        <f t="shared" si="0"/>
        <v>5180000</v>
      </c>
      <c r="K17" s="18">
        <f t="shared" si="0"/>
        <v>5180000</v>
      </c>
      <c r="L17" s="18">
        <f t="shared" si="0"/>
        <v>5180000</v>
      </c>
    </row>
    <row r="18" spans="1:12" ht="15.75">
      <c r="A18" s="1">
        <v>11</v>
      </c>
      <c r="B18" s="46" t="s">
        <v>52</v>
      </c>
      <c r="C18" s="18">
        <f>ROUNDDOWN(C17*0.5,0)</f>
        <v>2590000</v>
      </c>
      <c r="D18" s="18">
        <f>ROUNDDOWN(D17*0.5,0)</f>
        <v>2590000</v>
      </c>
      <c r="E18" s="18">
        <f aca="true" t="shared" si="1" ref="E18:L18">ROUNDDOWN(E17*0.5,0)</f>
        <v>2590000</v>
      </c>
      <c r="F18" s="18">
        <f t="shared" si="1"/>
        <v>2590000</v>
      </c>
      <c r="G18" s="18">
        <f t="shared" si="1"/>
        <v>2590000</v>
      </c>
      <c r="H18" s="18">
        <f>ROUNDDOWN(H17*0.5,0)</f>
        <v>2590000</v>
      </c>
      <c r="I18" s="18">
        <f t="shared" si="1"/>
        <v>2590000</v>
      </c>
      <c r="J18" s="18">
        <f t="shared" si="1"/>
        <v>2590000</v>
      </c>
      <c r="K18" s="18">
        <f t="shared" si="1"/>
        <v>2590000</v>
      </c>
      <c r="L18" s="18">
        <f t="shared" si="1"/>
        <v>2590000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2590000</v>
      </c>
      <c r="D27" s="18">
        <f t="shared" si="3"/>
        <v>2590000</v>
      </c>
      <c r="E27" s="18">
        <f t="shared" si="3"/>
        <v>2590000</v>
      </c>
      <c r="F27" s="18">
        <f t="shared" si="3"/>
        <v>2590000</v>
      </c>
      <c r="G27" s="18">
        <f t="shared" si="3"/>
        <v>2590000</v>
      </c>
      <c r="H27" s="18">
        <f t="shared" si="3"/>
        <v>2590000</v>
      </c>
      <c r="I27" s="18">
        <f t="shared" si="3"/>
        <v>2590000</v>
      </c>
      <c r="J27" s="18">
        <f t="shared" si="3"/>
        <v>2590000</v>
      </c>
      <c r="K27" s="18">
        <f t="shared" si="3"/>
        <v>2590000</v>
      </c>
      <c r="L27" s="18">
        <f t="shared" si="3"/>
        <v>2590000</v>
      </c>
    </row>
    <row r="28" spans="1:12" s="22" customFormat="1" ht="42.75">
      <c r="A28" s="1">
        <v>21</v>
      </c>
      <c r="B28" s="47" t="s">
        <v>372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515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109</v>
      </c>
      <c r="C30" s="15">
        <v>0</v>
      </c>
      <c r="D30" s="15">
        <v>0</v>
      </c>
      <c r="E30" s="15">
        <v>0</v>
      </c>
      <c r="F30" s="15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13"/>
  <sheetViews>
    <sheetView zoomScalePageLayoutView="0" workbookViewId="0" topLeftCell="A254">
      <selection activeCell="A2" sqref="A2:E2"/>
    </sheetView>
  </sheetViews>
  <sheetFormatPr defaultColWidth="9.140625" defaultRowHeight="15"/>
  <cols>
    <col min="1" max="1" width="51.28125" style="108" customWidth="1"/>
    <col min="2" max="2" width="5.7109375" style="16" customWidth="1"/>
    <col min="3" max="5" width="12.140625" style="16" customWidth="1"/>
    <col min="6" max="16384" width="9.140625" style="16" customWidth="1"/>
  </cols>
  <sheetData>
    <row r="1" spans="1:5" ht="15.75" customHeight="1">
      <c r="A1" s="286" t="s">
        <v>559</v>
      </c>
      <c r="B1" s="286"/>
      <c r="C1" s="286"/>
      <c r="D1" s="286"/>
      <c r="E1" s="286"/>
    </row>
    <row r="2" spans="1:5" ht="15.75">
      <c r="A2" s="258" t="s">
        <v>514</v>
      </c>
      <c r="B2" s="258"/>
      <c r="C2" s="258"/>
      <c r="D2" s="258"/>
      <c r="E2" s="258"/>
    </row>
    <row r="3" spans="1:3" ht="15.75">
      <c r="A3" s="106"/>
      <c r="B3" s="42"/>
      <c r="C3" s="42"/>
    </row>
    <row r="4" spans="1:5" s="10" customFormat="1" ht="31.5">
      <c r="A4" s="96" t="s">
        <v>9</v>
      </c>
      <c r="B4" s="17" t="s">
        <v>128</v>
      </c>
      <c r="C4" s="38" t="s">
        <v>4</v>
      </c>
      <c r="D4" s="38" t="s">
        <v>633</v>
      </c>
      <c r="E4" s="38" t="s">
        <v>634</v>
      </c>
    </row>
    <row r="5" spans="1:5" s="10" customFormat="1" ht="16.5">
      <c r="A5" s="66" t="s">
        <v>85</v>
      </c>
      <c r="B5" s="99"/>
      <c r="C5" s="77"/>
      <c r="D5" s="77"/>
      <c r="E5" s="77"/>
    </row>
    <row r="6" spans="1:5" s="10" customFormat="1" ht="31.5">
      <c r="A6" s="65" t="s">
        <v>254</v>
      </c>
      <c r="B6" s="17"/>
      <c r="C6" s="77"/>
      <c r="D6" s="77"/>
      <c r="E6" s="77"/>
    </row>
    <row r="7" spans="1:5" s="10" customFormat="1" ht="15.75" hidden="1">
      <c r="A7" s="81" t="s">
        <v>137</v>
      </c>
      <c r="B7" s="17">
        <v>2</v>
      </c>
      <c r="C7" s="77"/>
      <c r="D7" s="77"/>
      <c r="E7" s="77"/>
    </row>
    <row r="8" spans="1:5" s="10" customFormat="1" ht="15.75">
      <c r="A8" s="81" t="s">
        <v>138</v>
      </c>
      <c r="B8" s="17">
        <v>2</v>
      </c>
      <c r="C8" s="77">
        <v>2178710</v>
      </c>
      <c r="D8" s="77">
        <v>2178710</v>
      </c>
      <c r="E8" s="77">
        <v>2178710</v>
      </c>
    </row>
    <row r="9" spans="1:5" s="10" customFormat="1" ht="15.75">
      <c r="A9" s="81" t="s">
        <v>139</v>
      </c>
      <c r="B9" s="17">
        <v>2</v>
      </c>
      <c r="C9" s="77">
        <v>1056000</v>
      </c>
      <c r="D9" s="77">
        <v>1056000</v>
      </c>
      <c r="E9" s="77">
        <v>1056000</v>
      </c>
    </row>
    <row r="10" spans="1:5" s="10" customFormat="1" ht="15.75">
      <c r="A10" s="81" t="s">
        <v>140</v>
      </c>
      <c r="B10" s="17">
        <v>2</v>
      </c>
      <c r="C10" s="77">
        <v>762105</v>
      </c>
      <c r="D10" s="77">
        <v>762105</v>
      </c>
      <c r="E10" s="77">
        <v>762105</v>
      </c>
    </row>
    <row r="11" spans="1:5" s="10" customFormat="1" ht="15.75">
      <c r="A11" s="81" t="s">
        <v>141</v>
      </c>
      <c r="B11" s="17">
        <v>2</v>
      </c>
      <c r="C11" s="77">
        <v>456270</v>
      </c>
      <c r="D11" s="77">
        <v>456270</v>
      </c>
      <c r="E11" s="77">
        <v>456270</v>
      </c>
    </row>
    <row r="12" spans="1:5" s="10" customFormat="1" ht="31.5">
      <c r="A12" s="81" t="s">
        <v>256</v>
      </c>
      <c r="B12" s="17">
        <v>2</v>
      </c>
      <c r="C12" s="77">
        <v>5000000</v>
      </c>
      <c r="D12" s="77">
        <v>5000000</v>
      </c>
      <c r="E12" s="77">
        <v>5000000</v>
      </c>
    </row>
    <row r="13" spans="1:5" s="10" customFormat="1" ht="31.5" hidden="1">
      <c r="A13" s="81" t="s">
        <v>257</v>
      </c>
      <c r="B13" s="17">
        <v>2</v>
      </c>
      <c r="C13" s="77"/>
      <c r="D13" s="77"/>
      <c r="E13" s="77"/>
    </row>
    <row r="14" spans="1:5" s="10" customFormat="1" ht="15.75">
      <c r="A14" s="107" t="s">
        <v>458</v>
      </c>
      <c r="B14" s="17">
        <v>2</v>
      </c>
      <c r="C14" s="77">
        <v>-1198132</v>
      </c>
      <c r="D14" s="77">
        <v>-1198132</v>
      </c>
      <c r="E14" s="77">
        <v>-1198132</v>
      </c>
    </row>
    <row r="15" spans="1:5" s="10" customFormat="1" ht="15.75">
      <c r="A15" s="81" t="s">
        <v>560</v>
      </c>
      <c r="B15" s="17">
        <v>2</v>
      </c>
      <c r="C15" s="77">
        <v>1009100</v>
      </c>
      <c r="D15" s="77">
        <v>1009100</v>
      </c>
      <c r="E15" s="77">
        <v>1009100</v>
      </c>
    </row>
    <row r="16" spans="1:5" s="10" customFormat="1" ht="31.5">
      <c r="A16" s="81" t="s">
        <v>276</v>
      </c>
      <c r="B16" s="17">
        <v>2</v>
      </c>
      <c r="C16" s="77">
        <v>17850</v>
      </c>
      <c r="D16" s="77">
        <v>17850</v>
      </c>
      <c r="E16" s="77">
        <v>17850</v>
      </c>
    </row>
    <row r="17" spans="1:5" s="10" customFormat="1" ht="31.5">
      <c r="A17" s="104" t="s">
        <v>255</v>
      </c>
      <c r="B17" s="17"/>
      <c r="C17" s="77">
        <f>SUM(C7:C16)</f>
        <v>9281903</v>
      </c>
      <c r="D17" s="77">
        <f>SUM(D7:D16)</f>
        <v>9281903</v>
      </c>
      <c r="E17" s="77">
        <f>SUM(E7:E16)</f>
        <v>9281903</v>
      </c>
    </row>
    <row r="18" spans="1:5" s="10" customFormat="1" ht="15.75" hidden="1">
      <c r="A18" s="81" t="s">
        <v>259</v>
      </c>
      <c r="B18" s="17">
        <v>2</v>
      </c>
      <c r="C18" s="77"/>
      <c r="D18" s="77"/>
      <c r="E18" s="77"/>
    </row>
    <row r="19" spans="1:5" s="10" customFormat="1" ht="15.75" hidden="1">
      <c r="A19" s="81" t="s">
        <v>260</v>
      </c>
      <c r="B19" s="17">
        <v>2</v>
      </c>
      <c r="C19" s="77"/>
      <c r="D19" s="77"/>
      <c r="E19" s="77"/>
    </row>
    <row r="20" spans="1:5" s="10" customFormat="1" ht="31.5" hidden="1">
      <c r="A20" s="104" t="s">
        <v>258</v>
      </c>
      <c r="B20" s="17"/>
      <c r="C20" s="77">
        <f>SUM(C18:C19)</f>
        <v>0</v>
      </c>
      <c r="D20" s="77">
        <f>SUM(D18:D19)</f>
        <v>0</v>
      </c>
      <c r="E20" s="77">
        <f>SUM(E18:E19)</f>
        <v>0</v>
      </c>
    </row>
    <row r="21" spans="1:5" s="10" customFormat="1" ht="15.75" hidden="1">
      <c r="A21" s="81" t="s">
        <v>261</v>
      </c>
      <c r="B21" s="17">
        <v>2</v>
      </c>
      <c r="C21" s="77"/>
      <c r="D21" s="77"/>
      <c r="E21" s="77"/>
    </row>
    <row r="22" spans="1:5" s="10" customFormat="1" ht="15.75" hidden="1">
      <c r="A22" s="81" t="s">
        <v>262</v>
      </c>
      <c r="B22" s="17">
        <v>2</v>
      </c>
      <c r="C22" s="77"/>
      <c r="D22" s="77"/>
      <c r="E22" s="77"/>
    </row>
    <row r="23" spans="1:5" s="10" customFormat="1" ht="15.75" hidden="1">
      <c r="A23" s="107" t="s">
        <v>458</v>
      </c>
      <c r="B23" s="17">
        <v>2</v>
      </c>
      <c r="C23" s="77"/>
      <c r="D23" s="77"/>
      <c r="E23" s="77"/>
    </row>
    <row r="24" spans="1:5" s="10" customFormat="1" ht="15.75">
      <c r="A24" s="81" t="s">
        <v>265</v>
      </c>
      <c r="B24" s="17">
        <v>2</v>
      </c>
      <c r="C24" s="77">
        <v>498240</v>
      </c>
      <c r="D24" s="77">
        <v>387520</v>
      </c>
      <c r="E24" s="77">
        <v>387520</v>
      </c>
    </row>
    <row r="25" spans="1:5" s="10" customFormat="1" ht="15.75" hidden="1">
      <c r="A25" s="81" t="s">
        <v>266</v>
      </c>
      <c r="B25" s="17">
        <v>2</v>
      </c>
      <c r="C25" s="77"/>
      <c r="D25" s="77"/>
      <c r="E25" s="77"/>
    </row>
    <row r="26" spans="1:5" s="10" customFormat="1" ht="31.5">
      <c r="A26" s="81" t="s">
        <v>459</v>
      </c>
      <c r="B26" s="17">
        <v>2</v>
      </c>
      <c r="C26" s="77">
        <v>4613000</v>
      </c>
      <c r="D26" s="77">
        <v>4613000</v>
      </c>
      <c r="E26" s="77">
        <v>4613000</v>
      </c>
    </row>
    <row r="27" spans="1:5" s="10" customFormat="1" ht="15.75" hidden="1">
      <c r="A27" s="81" t="s">
        <v>263</v>
      </c>
      <c r="B27" s="17">
        <v>2</v>
      </c>
      <c r="C27" s="77"/>
      <c r="D27" s="77"/>
      <c r="E27" s="77"/>
    </row>
    <row r="28" spans="1:5" s="10" customFormat="1" ht="15.75">
      <c r="A28" s="81" t="s">
        <v>501</v>
      </c>
      <c r="B28" s="17">
        <v>2</v>
      </c>
      <c r="C28" s="77">
        <v>109440</v>
      </c>
      <c r="D28" s="77">
        <v>115140</v>
      </c>
      <c r="E28" s="77">
        <v>115140</v>
      </c>
    </row>
    <row r="29" spans="1:5" s="10" customFormat="1" ht="47.25">
      <c r="A29" s="104" t="s">
        <v>264</v>
      </c>
      <c r="B29" s="17"/>
      <c r="C29" s="77">
        <f>SUM(C21:C28)</f>
        <v>5220680</v>
      </c>
      <c r="D29" s="77">
        <f>SUM(D21:D28)</f>
        <v>5115660</v>
      </c>
      <c r="E29" s="77">
        <f>SUM(E21:E28)</f>
        <v>5115660</v>
      </c>
    </row>
    <row r="30" spans="1:5" s="10" customFormat="1" ht="47.25">
      <c r="A30" s="81" t="s">
        <v>267</v>
      </c>
      <c r="B30" s="17">
        <v>2</v>
      </c>
      <c r="C30" s="77">
        <v>1800000</v>
      </c>
      <c r="D30" s="77">
        <v>1800000</v>
      </c>
      <c r="E30" s="77">
        <v>1800000</v>
      </c>
    </row>
    <row r="31" spans="1:5" s="10" customFormat="1" ht="31.5">
      <c r="A31" s="104" t="s">
        <v>268</v>
      </c>
      <c r="B31" s="17"/>
      <c r="C31" s="77">
        <f>SUM(C30)</f>
        <v>1800000</v>
      </c>
      <c r="D31" s="77">
        <f>SUM(D30)</f>
        <v>1800000</v>
      </c>
      <c r="E31" s="77">
        <f>SUM(E30)</f>
        <v>1800000</v>
      </c>
    </row>
    <row r="32" spans="1:5" s="10" customFormat="1" ht="31.5">
      <c r="A32" s="81" t="s">
        <v>269</v>
      </c>
      <c r="B32" s="17">
        <v>2</v>
      </c>
      <c r="C32" s="77">
        <v>0</v>
      </c>
      <c r="D32" s="77">
        <v>967100</v>
      </c>
      <c r="E32" s="77">
        <v>967100</v>
      </c>
    </row>
    <row r="33" spans="1:5" s="10" customFormat="1" ht="15.75" hidden="1">
      <c r="A33" s="81" t="s">
        <v>270</v>
      </c>
      <c r="B33" s="17">
        <v>2</v>
      </c>
      <c r="C33" s="77"/>
      <c r="D33" s="77"/>
      <c r="E33" s="77"/>
    </row>
    <row r="34" spans="1:5" s="10" customFormat="1" ht="15.75" hidden="1">
      <c r="A34" s="81" t="s">
        <v>271</v>
      </c>
      <c r="B34" s="17">
        <v>2</v>
      </c>
      <c r="C34" s="77"/>
      <c r="D34" s="77"/>
      <c r="E34" s="77"/>
    </row>
    <row r="35" spans="1:5" s="10" customFormat="1" ht="31.5" hidden="1">
      <c r="A35" s="81" t="s">
        <v>272</v>
      </c>
      <c r="B35" s="17">
        <v>2</v>
      </c>
      <c r="C35" s="77"/>
      <c r="D35" s="77"/>
      <c r="E35" s="77"/>
    </row>
    <row r="36" spans="1:5" s="10" customFormat="1" ht="15.75" hidden="1">
      <c r="A36" s="81" t="s">
        <v>273</v>
      </c>
      <c r="B36" s="17">
        <v>2</v>
      </c>
      <c r="C36" s="77"/>
      <c r="D36" s="77"/>
      <c r="E36" s="77"/>
    </row>
    <row r="37" spans="1:5" s="10" customFormat="1" ht="31.5" hidden="1">
      <c r="A37" s="81" t="s">
        <v>274</v>
      </c>
      <c r="B37" s="17">
        <v>2</v>
      </c>
      <c r="C37" s="77"/>
      <c r="D37" s="77"/>
      <c r="E37" s="77"/>
    </row>
    <row r="38" spans="1:5" s="10" customFormat="1" ht="15.75" hidden="1">
      <c r="A38" s="81" t="s">
        <v>484</v>
      </c>
      <c r="B38" s="17">
        <v>2</v>
      </c>
      <c r="C38" s="77"/>
      <c r="D38" s="77"/>
      <c r="E38" s="77"/>
    </row>
    <row r="39" spans="1:5" s="10" customFormat="1" ht="15.75" hidden="1">
      <c r="A39" s="81" t="s">
        <v>275</v>
      </c>
      <c r="B39" s="17">
        <v>2</v>
      </c>
      <c r="C39" s="77"/>
      <c r="D39" s="77"/>
      <c r="E39" s="77"/>
    </row>
    <row r="40" spans="1:5" s="10" customFormat="1" ht="15.75" hidden="1">
      <c r="A40" s="81" t="s">
        <v>414</v>
      </c>
      <c r="B40" s="17">
        <v>2</v>
      </c>
      <c r="C40" s="77"/>
      <c r="D40" s="77"/>
      <c r="E40" s="77"/>
    </row>
    <row r="41" spans="1:5" s="10" customFormat="1" ht="15.75">
      <c r="A41" s="81" t="s">
        <v>629</v>
      </c>
      <c r="B41" s="17">
        <v>2</v>
      </c>
      <c r="C41" s="77">
        <v>0</v>
      </c>
      <c r="D41" s="77">
        <v>938242</v>
      </c>
      <c r="E41" s="77">
        <v>938242</v>
      </c>
    </row>
    <row r="42" spans="1:5" s="10" customFormat="1" ht="15.75">
      <c r="A42" s="81" t="s">
        <v>533</v>
      </c>
      <c r="B42" s="17">
        <v>2</v>
      </c>
      <c r="C42" s="77">
        <v>0</v>
      </c>
      <c r="D42" s="77">
        <v>538000</v>
      </c>
      <c r="E42" s="77">
        <v>538000</v>
      </c>
    </row>
    <row r="43" spans="1:5" s="10" customFormat="1" ht="15.75">
      <c r="A43" s="81" t="s">
        <v>607</v>
      </c>
      <c r="B43" s="17">
        <v>2</v>
      </c>
      <c r="C43" s="77">
        <v>0</v>
      </c>
      <c r="D43" s="77">
        <v>266700</v>
      </c>
      <c r="E43" s="77">
        <v>266700</v>
      </c>
    </row>
    <row r="44" spans="1:5" s="10" customFormat="1" ht="15.75">
      <c r="A44" s="81" t="s">
        <v>460</v>
      </c>
      <c r="B44" s="17">
        <v>2</v>
      </c>
      <c r="C44" s="77">
        <v>0</v>
      </c>
      <c r="D44" s="77">
        <v>1155700</v>
      </c>
      <c r="E44" s="77">
        <v>1155700</v>
      </c>
    </row>
    <row r="45" spans="1:5" s="10" customFormat="1" ht="15.75">
      <c r="A45" s="81" t="s">
        <v>635</v>
      </c>
      <c r="B45" s="17">
        <v>2</v>
      </c>
      <c r="C45" s="77">
        <v>0</v>
      </c>
      <c r="D45" s="77">
        <v>552000</v>
      </c>
      <c r="E45" s="77">
        <v>552000</v>
      </c>
    </row>
    <row r="46" spans="1:5" s="10" customFormat="1" ht="18" customHeight="1" hidden="1">
      <c r="A46" s="81" t="s">
        <v>550</v>
      </c>
      <c r="B46" s="17">
        <v>2</v>
      </c>
      <c r="C46" s="77"/>
      <c r="D46" s="77"/>
      <c r="E46" s="77"/>
    </row>
    <row r="47" spans="1:5" s="10" customFormat="1" ht="31.5">
      <c r="A47" s="104" t="s">
        <v>415</v>
      </c>
      <c r="B47" s="17"/>
      <c r="C47" s="77">
        <f>SUM(C32:C46)</f>
        <v>0</v>
      </c>
      <c r="D47" s="77">
        <f>SUM(D32:D46)</f>
        <v>4417742</v>
      </c>
      <c r="E47" s="77">
        <f>SUM(E32:E46)</f>
        <v>4417742</v>
      </c>
    </row>
    <row r="48" spans="1:5" s="10" customFormat="1" ht="15.75" hidden="1">
      <c r="A48" s="61" t="s">
        <v>524</v>
      </c>
      <c r="B48" s="17">
        <v>2</v>
      </c>
      <c r="C48" s="77"/>
      <c r="D48" s="77"/>
      <c r="E48" s="77"/>
    </row>
    <row r="49" spans="1:5" s="10" customFormat="1" ht="15.75" hidden="1">
      <c r="A49" s="61" t="s">
        <v>525</v>
      </c>
      <c r="B49" s="17">
        <v>2</v>
      </c>
      <c r="C49" s="77"/>
      <c r="D49" s="77"/>
      <c r="E49" s="77"/>
    </row>
    <row r="50" spans="1:5" s="10" customFormat="1" ht="15.75" hidden="1">
      <c r="A50" s="104" t="s">
        <v>416</v>
      </c>
      <c r="B50" s="17"/>
      <c r="C50" s="77">
        <f>SUM(C49)</f>
        <v>0</v>
      </c>
      <c r="D50" s="77">
        <f>SUM(D49)</f>
        <v>0</v>
      </c>
      <c r="E50" s="77">
        <f>SUM(E49)</f>
        <v>0</v>
      </c>
    </row>
    <row r="51" spans="1:5" s="10" customFormat="1" ht="15.75" hidden="1">
      <c r="A51" s="61"/>
      <c r="B51" s="17"/>
      <c r="C51" s="77"/>
      <c r="D51" s="77"/>
      <c r="E51" s="77"/>
    </row>
    <row r="52" spans="1:5" s="10" customFormat="1" ht="15.75" hidden="1">
      <c r="A52" s="61" t="s">
        <v>278</v>
      </c>
      <c r="B52" s="17"/>
      <c r="C52" s="77"/>
      <c r="D52" s="77"/>
      <c r="E52" s="77"/>
    </row>
    <row r="53" spans="1:5" s="10" customFormat="1" ht="15.75" hidden="1">
      <c r="A53" s="61"/>
      <c r="B53" s="17"/>
      <c r="C53" s="77"/>
      <c r="D53" s="77"/>
      <c r="E53" s="77"/>
    </row>
    <row r="54" spans="1:5" s="10" customFormat="1" ht="31.5" hidden="1">
      <c r="A54" s="61" t="s">
        <v>281</v>
      </c>
      <c r="B54" s="17"/>
      <c r="C54" s="77"/>
      <c r="D54" s="77"/>
      <c r="E54" s="77"/>
    </row>
    <row r="55" spans="1:5" s="10" customFormat="1" ht="15.75" hidden="1">
      <c r="A55" s="61"/>
      <c r="B55" s="17"/>
      <c r="C55" s="77"/>
      <c r="D55" s="77"/>
      <c r="E55" s="77"/>
    </row>
    <row r="56" spans="1:5" s="10" customFormat="1" ht="31.5" hidden="1">
      <c r="A56" s="61" t="s">
        <v>280</v>
      </c>
      <c r="B56" s="17"/>
      <c r="C56" s="77"/>
      <c r="D56" s="77"/>
      <c r="E56" s="77"/>
    </row>
    <row r="57" spans="1:5" s="10" customFormat="1" ht="15.75" hidden="1">
      <c r="A57" s="61"/>
      <c r="B57" s="17"/>
      <c r="C57" s="77"/>
      <c r="D57" s="77"/>
      <c r="E57" s="77"/>
    </row>
    <row r="58" spans="1:5" s="10" customFormat="1" ht="31.5" hidden="1">
      <c r="A58" s="61" t="s">
        <v>279</v>
      </c>
      <c r="B58" s="17"/>
      <c r="C58" s="77"/>
      <c r="D58" s="77"/>
      <c r="E58" s="77"/>
    </row>
    <row r="59" spans="1:5" s="10" customFormat="1" ht="15.75">
      <c r="A59" s="81" t="s">
        <v>482</v>
      </c>
      <c r="B59" s="17">
        <v>2</v>
      </c>
      <c r="C59" s="77">
        <v>0</v>
      </c>
      <c r="D59" s="77">
        <v>63000</v>
      </c>
      <c r="E59" s="77">
        <v>63000</v>
      </c>
    </row>
    <row r="60" spans="1:5" s="10" customFormat="1" ht="15.75" hidden="1">
      <c r="A60" s="81"/>
      <c r="B60" s="17"/>
      <c r="C60" s="77"/>
      <c r="D60" s="77"/>
      <c r="E60" s="77"/>
    </row>
    <row r="61" spans="1:5" s="10" customFormat="1" ht="15.75" hidden="1">
      <c r="A61" s="81"/>
      <c r="B61" s="17"/>
      <c r="C61" s="77"/>
      <c r="D61" s="77"/>
      <c r="E61" s="77"/>
    </row>
    <row r="62" spans="1:5" s="10" customFormat="1" ht="15.75" hidden="1">
      <c r="A62" s="81" t="s">
        <v>483</v>
      </c>
      <c r="B62" s="17">
        <v>2</v>
      </c>
      <c r="C62" s="77"/>
      <c r="D62" s="77"/>
      <c r="E62" s="77"/>
    </row>
    <row r="63" spans="1:5" s="10" customFormat="1" ht="15.75">
      <c r="A63" s="103" t="s">
        <v>636</v>
      </c>
      <c r="B63" s="94"/>
      <c r="C63" s="77">
        <f>SUM(C59:C62)</f>
        <v>0</v>
      </c>
      <c r="D63" s="77">
        <f>SUM(D59:D62)</f>
        <v>63000</v>
      </c>
      <c r="E63" s="77">
        <f>SUM(E59:E62)</f>
        <v>63000</v>
      </c>
    </row>
    <row r="64" spans="1:5" s="10" customFormat="1" ht="19.5" customHeight="1">
      <c r="A64" s="135" t="s">
        <v>609</v>
      </c>
      <c r="B64" s="94">
        <v>2</v>
      </c>
      <c r="C64" s="77">
        <v>0</v>
      </c>
      <c r="D64" s="77">
        <v>3336740</v>
      </c>
      <c r="E64" s="77">
        <v>3336740</v>
      </c>
    </row>
    <row r="65" spans="1:5" s="10" customFormat="1" ht="31.5">
      <c r="A65" s="103" t="s">
        <v>502</v>
      </c>
      <c r="B65" s="94"/>
      <c r="C65" s="77">
        <f>SUM(C64)</f>
        <v>0</v>
      </c>
      <c r="D65" s="77">
        <f>SUM(D64)</f>
        <v>3336740</v>
      </c>
      <c r="E65" s="77">
        <f>SUM(E64)</f>
        <v>3336740</v>
      </c>
    </row>
    <row r="66" spans="1:5" s="10" customFormat="1" ht="15.75" hidden="1">
      <c r="A66" s="81" t="s">
        <v>142</v>
      </c>
      <c r="B66" s="94">
        <v>2</v>
      </c>
      <c r="C66" s="77"/>
      <c r="D66" s="77"/>
      <c r="E66" s="77"/>
    </row>
    <row r="67" spans="1:5" s="10" customFormat="1" ht="15.75" hidden="1">
      <c r="A67" s="103" t="s">
        <v>144</v>
      </c>
      <c r="B67" s="94"/>
      <c r="C67" s="77">
        <f>SUM(C64:C66)</f>
        <v>0</v>
      </c>
      <c r="D67" s="77">
        <v>0</v>
      </c>
      <c r="E67" s="77">
        <v>0</v>
      </c>
    </row>
    <row r="68" spans="1:5" s="10" customFormat="1" ht="33.75" customHeight="1" hidden="1">
      <c r="A68" s="81" t="s">
        <v>530</v>
      </c>
      <c r="B68" s="94">
        <v>2</v>
      </c>
      <c r="C68" s="77"/>
      <c r="D68" s="77"/>
      <c r="E68" s="77"/>
    </row>
    <row r="69" spans="1:5" s="10" customFormat="1" ht="31.5">
      <c r="A69" s="81" t="s">
        <v>561</v>
      </c>
      <c r="B69" s="94">
        <v>2</v>
      </c>
      <c r="C69" s="77">
        <v>7987473</v>
      </c>
      <c r="D69" s="77">
        <v>7987473</v>
      </c>
      <c r="E69" s="77">
        <v>7987473</v>
      </c>
    </row>
    <row r="70" spans="1:5" s="10" customFormat="1" ht="47.25">
      <c r="A70" s="81" t="s">
        <v>572</v>
      </c>
      <c r="B70" s="94">
        <v>2</v>
      </c>
      <c r="C70" s="77">
        <v>15056377</v>
      </c>
      <c r="D70" s="77">
        <v>15056377</v>
      </c>
      <c r="E70" s="77">
        <v>15056377</v>
      </c>
    </row>
    <row r="71" spans="1:5" s="10" customFormat="1" ht="47.25">
      <c r="A71" s="81" t="s">
        <v>571</v>
      </c>
      <c r="B71" s="94">
        <v>2</v>
      </c>
      <c r="C71" s="77">
        <v>24489701</v>
      </c>
      <c r="D71" s="77">
        <v>24489701</v>
      </c>
      <c r="E71" s="77">
        <v>23102269</v>
      </c>
    </row>
    <row r="72" spans="1:5" s="10" customFormat="1" ht="15.75">
      <c r="A72" s="81" t="s">
        <v>616</v>
      </c>
      <c r="B72" s="94">
        <v>2</v>
      </c>
      <c r="C72" s="77">
        <v>0</v>
      </c>
      <c r="D72" s="77">
        <v>247365</v>
      </c>
      <c r="E72" s="77">
        <v>247365</v>
      </c>
    </row>
    <row r="73" spans="1:5" s="10" customFormat="1" ht="15.75">
      <c r="A73" s="81" t="s">
        <v>630</v>
      </c>
      <c r="B73" s="94">
        <v>2</v>
      </c>
      <c r="C73" s="77">
        <v>0</v>
      </c>
      <c r="D73" s="77">
        <v>13989764</v>
      </c>
      <c r="E73" s="77">
        <v>13989764</v>
      </c>
    </row>
    <row r="74" spans="1:5" s="10" customFormat="1" ht="15.75">
      <c r="A74" s="103" t="s">
        <v>145</v>
      </c>
      <c r="B74" s="94"/>
      <c r="C74" s="77">
        <f>SUM(C68:C73)</f>
        <v>47533551</v>
      </c>
      <c r="D74" s="77">
        <f>SUM(D68:D73)</f>
        <v>61770680</v>
      </c>
      <c r="E74" s="77">
        <f>SUM(E68:E73)</f>
        <v>60383248</v>
      </c>
    </row>
    <row r="75" spans="1:5" s="10" customFormat="1" ht="15.75" hidden="1">
      <c r="A75" s="81" t="s">
        <v>117</v>
      </c>
      <c r="B75" s="17">
        <v>2</v>
      </c>
      <c r="C75" s="77"/>
      <c r="D75" s="77"/>
      <c r="E75" s="77"/>
    </row>
    <row r="76" spans="1:5" s="10" customFormat="1" ht="15.75" hidden="1">
      <c r="A76" s="81" t="s">
        <v>431</v>
      </c>
      <c r="B76" s="96">
        <v>2</v>
      </c>
      <c r="C76" s="77"/>
      <c r="D76" s="77"/>
      <c r="E76" s="77"/>
    </row>
    <row r="77" spans="1:5" s="10" customFormat="1" ht="15.75">
      <c r="A77" s="81" t="s">
        <v>535</v>
      </c>
      <c r="B77" s="96">
        <v>2</v>
      </c>
      <c r="C77" s="77">
        <v>8773</v>
      </c>
      <c r="D77" s="77">
        <v>8773</v>
      </c>
      <c r="E77" s="77">
        <v>8773</v>
      </c>
    </row>
    <row r="78" spans="1:5" s="10" customFormat="1" ht="15.75" hidden="1">
      <c r="A78" s="81" t="s">
        <v>432</v>
      </c>
      <c r="B78" s="96">
        <v>2</v>
      </c>
      <c r="C78" s="77"/>
      <c r="D78" s="77"/>
      <c r="E78" s="77"/>
    </row>
    <row r="79" spans="1:5" s="10" customFormat="1" ht="15.75" hidden="1">
      <c r="A79" s="81" t="s">
        <v>440</v>
      </c>
      <c r="B79" s="96">
        <v>2</v>
      </c>
      <c r="C79" s="77"/>
      <c r="D79" s="77"/>
      <c r="E79" s="77"/>
    </row>
    <row r="80" spans="1:5" s="10" customFormat="1" ht="15.75" hidden="1">
      <c r="A80" s="81" t="s">
        <v>433</v>
      </c>
      <c r="B80" s="96">
        <v>2</v>
      </c>
      <c r="C80" s="77"/>
      <c r="D80" s="77"/>
      <c r="E80" s="77"/>
    </row>
    <row r="81" spans="1:5" s="10" customFormat="1" ht="15.75" hidden="1">
      <c r="A81" s="81" t="s">
        <v>441</v>
      </c>
      <c r="B81" s="96">
        <v>2</v>
      </c>
      <c r="C81" s="77"/>
      <c r="D81" s="77"/>
      <c r="E81" s="77"/>
    </row>
    <row r="82" spans="1:5" s="10" customFormat="1" ht="15.75" hidden="1">
      <c r="A82" s="81" t="s">
        <v>532</v>
      </c>
      <c r="B82" s="17">
        <v>2</v>
      </c>
      <c r="C82" s="77"/>
      <c r="D82" s="77"/>
      <c r="E82" s="77"/>
    </row>
    <row r="83" spans="1:5" s="10" customFormat="1" ht="15.75">
      <c r="A83" s="81" t="s">
        <v>531</v>
      </c>
      <c r="B83" s="17">
        <v>2</v>
      </c>
      <c r="C83" s="77">
        <v>0</v>
      </c>
      <c r="D83" s="77">
        <v>300000</v>
      </c>
      <c r="E83" s="77">
        <v>300000</v>
      </c>
    </row>
    <row r="84" spans="1:5" s="10" customFormat="1" ht="31.5">
      <c r="A84" s="103" t="s">
        <v>146</v>
      </c>
      <c r="B84" s="17"/>
      <c r="C84" s="77">
        <f>SUM(C75:C83)</f>
        <v>8773</v>
      </c>
      <c r="D84" s="77">
        <f>SUM(D75:D83)</f>
        <v>308773</v>
      </c>
      <c r="E84" s="77">
        <f>SUM(E75:E83)</f>
        <v>308773</v>
      </c>
    </row>
    <row r="85" spans="1:5" s="10" customFormat="1" ht="15.75" hidden="1">
      <c r="A85" s="81" t="s">
        <v>442</v>
      </c>
      <c r="B85" s="96">
        <v>2</v>
      </c>
      <c r="C85" s="77"/>
      <c r="D85" s="77"/>
      <c r="E85" s="77"/>
    </row>
    <row r="86" spans="1:5" s="10" customFormat="1" ht="15.75" hidden="1">
      <c r="A86" s="81" t="s">
        <v>443</v>
      </c>
      <c r="B86" s="96">
        <v>2</v>
      </c>
      <c r="C86" s="77"/>
      <c r="D86" s="77"/>
      <c r="E86" s="77"/>
    </row>
    <row r="87" spans="1:5" s="10" customFormat="1" ht="15.75" hidden="1">
      <c r="A87" s="81" t="s">
        <v>444</v>
      </c>
      <c r="B87" s="96">
        <v>2</v>
      </c>
      <c r="C87" s="77"/>
      <c r="D87" s="77"/>
      <c r="E87" s="77"/>
    </row>
    <row r="88" spans="1:5" s="10" customFormat="1" ht="15.75" hidden="1">
      <c r="A88" s="81" t="s">
        <v>445</v>
      </c>
      <c r="B88" s="96">
        <v>2</v>
      </c>
      <c r="C88" s="77"/>
      <c r="D88" s="77"/>
      <c r="E88" s="77"/>
    </row>
    <row r="89" spans="1:5" s="10" customFormat="1" ht="15.75" hidden="1">
      <c r="A89" s="81" t="s">
        <v>446</v>
      </c>
      <c r="B89" s="96">
        <v>2</v>
      </c>
      <c r="C89" s="77"/>
      <c r="D89" s="77"/>
      <c r="E89" s="77"/>
    </row>
    <row r="90" spans="1:5" s="10" customFormat="1" ht="15.75" hidden="1">
      <c r="A90" s="81" t="s">
        <v>447</v>
      </c>
      <c r="B90" s="96">
        <v>2</v>
      </c>
      <c r="C90" s="77"/>
      <c r="D90" s="77"/>
      <c r="E90" s="77"/>
    </row>
    <row r="91" spans="1:5" s="10" customFormat="1" ht="15.75" hidden="1">
      <c r="A91" s="81" t="s">
        <v>448</v>
      </c>
      <c r="B91" s="17">
        <v>2</v>
      </c>
      <c r="C91" s="77"/>
      <c r="D91" s="77"/>
      <c r="E91" s="77"/>
    </row>
    <row r="92" spans="1:5" s="10" customFormat="1" ht="15.75" hidden="1">
      <c r="A92" s="81" t="s">
        <v>449</v>
      </c>
      <c r="B92" s="17">
        <v>2</v>
      </c>
      <c r="C92" s="77"/>
      <c r="D92" s="77"/>
      <c r="E92" s="77"/>
    </row>
    <row r="93" spans="1:5" s="10" customFormat="1" ht="15.75" hidden="1">
      <c r="A93" s="81" t="s">
        <v>106</v>
      </c>
      <c r="B93" s="17"/>
      <c r="C93" s="77"/>
      <c r="D93" s="77"/>
      <c r="E93" s="77"/>
    </row>
    <row r="94" spans="1:5" s="10" customFormat="1" ht="15.75" hidden="1">
      <c r="A94" s="81" t="s">
        <v>106</v>
      </c>
      <c r="B94" s="17"/>
      <c r="C94" s="77"/>
      <c r="D94" s="77"/>
      <c r="E94" s="77"/>
    </row>
    <row r="95" spans="1:5" s="10" customFormat="1" ht="15.75" hidden="1">
      <c r="A95" s="103" t="s">
        <v>282</v>
      </c>
      <c r="B95" s="17"/>
      <c r="C95" s="77">
        <f>SUM(C85:C94)</f>
        <v>0</v>
      </c>
      <c r="D95" s="77">
        <f>SUM(D85:D94)</f>
        <v>0</v>
      </c>
      <c r="E95" s="77">
        <f>SUM(E85:E94)</f>
        <v>0</v>
      </c>
    </row>
    <row r="96" spans="1:5" s="10" customFormat="1" ht="31.5" hidden="1">
      <c r="A96" s="81" t="s">
        <v>558</v>
      </c>
      <c r="B96" s="17">
        <v>2</v>
      </c>
      <c r="C96" s="77"/>
      <c r="D96" s="77"/>
      <c r="E96" s="77"/>
    </row>
    <row r="97" spans="1:5" s="10" customFormat="1" ht="15.75" hidden="1">
      <c r="A97" s="61"/>
      <c r="B97" s="17"/>
      <c r="C97" s="77"/>
      <c r="D97" s="77"/>
      <c r="E97" s="77"/>
    </row>
    <row r="98" spans="1:5" s="10" customFormat="1" ht="31.5">
      <c r="A98" s="104" t="s">
        <v>283</v>
      </c>
      <c r="B98" s="17"/>
      <c r="C98" s="77">
        <f>C63+C67+C74+C84+C95</f>
        <v>47542324</v>
      </c>
      <c r="D98" s="77">
        <f>D63+D67+D74+D84+D95+D65</f>
        <v>65479193</v>
      </c>
      <c r="E98" s="77">
        <f>E63+E67+E74+E84+E95+E65</f>
        <v>64091761</v>
      </c>
    </row>
    <row r="99" spans="1:5" s="10" customFormat="1" ht="31.5">
      <c r="A99" s="40" t="s">
        <v>254</v>
      </c>
      <c r="B99" s="96"/>
      <c r="C99" s="78">
        <f>SUM(C100:C100:C102)</f>
        <v>63844907</v>
      </c>
      <c r="D99" s="78">
        <f>SUM(D100:D100:D102)</f>
        <v>86094498</v>
      </c>
      <c r="E99" s="78">
        <f>SUM(E100:E100:E102)</f>
        <v>84707066</v>
      </c>
    </row>
    <row r="100" spans="1:5" s="10" customFormat="1" ht="15.75">
      <c r="A100" s="81" t="s">
        <v>374</v>
      </c>
      <c r="B100" s="94">
        <v>1</v>
      </c>
      <c r="C100" s="77">
        <f>SUMIF($B$6:$B$99,"1",C$6:C$99)</f>
        <v>0</v>
      </c>
      <c r="D100" s="77">
        <f>SUMIF($B$6:$B$99,"1",D$6:D$99)</f>
        <v>0</v>
      </c>
      <c r="E100" s="77">
        <f>SUMIF($B$6:$B$99,"1",E$6:E$99)</f>
        <v>0</v>
      </c>
    </row>
    <row r="101" spans="1:5" s="10" customFormat="1" ht="15.75">
      <c r="A101" s="81" t="s">
        <v>219</v>
      </c>
      <c r="B101" s="94">
        <v>2</v>
      </c>
      <c r="C101" s="77">
        <f>SUMIF($B$6:$B$99,"2",C$6:C$99)</f>
        <v>63844907</v>
      </c>
      <c r="D101" s="77">
        <f>SUMIF($B$6:$B$99,"2",D$6:D$99)</f>
        <v>86094498</v>
      </c>
      <c r="E101" s="77">
        <f>SUMIF($B$6:$B$99,"2",E$6:E$99)</f>
        <v>84707066</v>
      </c>
    </row>
    <row r="102" spans="1:5" s="10" customFormat="1" ht="15.75">
      <c r="A102" s="81" t="s">
        <v>112</v>
      </c>
      <c r="B102" s="94">
        <v>3</v>
      </c>
      <c r="C102" s="77">
        <f>SUMIF($B$6:$B$99,"3",C$6:C$99)</f>
        <v>0</v>
      </c>
      <c r="D102" s="77">
        <f>SUMIF($B$6:$B$99,"3",D$6:D$99)</f>
        <v>0</v>
      </c>
      <c r="E102" s="77">
        <f>SUMIF($B$6:$B$99,"3",E$6:E$99)</f>
        <v>0</v>
      </c>
    </row>
    <row r="103" spans="1:5" s="10" customFormat="1" ht="31.5">
      <c r="A103" s="65" t="s">
        <v>284</v>
      </c>
      <c r="B103" s="17"/>
      <c r="C103" s="78"/>
      <c r="D103" s="78"/>
      <c r="E103" s="78"/>
    </row>
    <row r="104" spans="1:5" s="10" customFormat="1" ht="15.75" hidden="1">
      <c r="A104" s="81" t="s">
        <v>143</v>
      </c>
      <c r="B104" s="17">
        <v>2</v>
      </c>
      <c r="C104" s="77"/>
      <c r="D104" s="77"/>
      <c r="E104" s="77"/>
    </row>
    <row r="105" spans="1:5" s="10" customFormat="1" ht="31.5" hidden="1">
      <c r="A105" s="81" t="s">
        <v>286</v>
      </c>
      <c r="B105" s="17">
        <v>2</v>
      </c>
      <c r="C105" s="77"/>
      <c r="D105" s="77"/>
      <c r="E105" s="77"/>
    </row>
    <row r="106" spans="1:5" s="10" customFormat="1" ht="31.5" hidden="1">
      <c r="A106" s="81" t="s">
        <v>287</v>
      </c>
      <c r="B106" s="17">
        <v>2</v>
      </c>
      <c r="C106" s="77"/>
      <c r="D106" s="77"/>
      <c r="E106" s="77"/>
    </row>
    <row r="107" spans="1:5" s="10" customFormat="1" ht="31.5" hidden="1">
      <c r="A107" s="81" t="s">
        <v>288</v>
      </c>
      <c r="B107" s="17">
        <v>2</v>
      </c>
      <c r="C107" s="77"/>
      <c r="D107" s="77"/>
      <c r="E107" s="77"/>
    </row>
    <row r="108" spans="1:5" s="10" customFormat="1" ht="31.5" hidden="1">
      <c r="A108" s="81" t="s">
        <v>289</v>
      </c>
      <c r="B108" s="17">
        <v>2</v>
      </c>
      <c r="C108" s="77"/>
      <c r="D108" s="77"/>
      <c r="E108" s="77"/>
    </row>
    <row r="109" spans="1:5" s="10" customFormat="1" ht="31.5" hidden="1">
      <c r="A109" s="81" t="s">
        <v>290</v>
      </c>
      <c r="B109" s="17">
        <v>2</v>
      </c>
      <c r="C109" s="77"/>
      <c r="D109" s="77"/>
      <c r="E109" s="77"/>
    </row>
    <row r="110" spans="1:5" s="10" customFormat="1" ht="15.75" hidden="1">
      <c r="A110" s="103" t="s">
        <v>291</v>
      </c>
      <c r="B110" s="17"/>
      <c r="C110" s="77">
        <f>SUM(C104:C109)</f>
        <v>0</v>
      </c>
      <c r="D110" s="77">
        <f>SUM(D104:D109)</f>
        <v>0</v>
      </c>
      <c r="E110" s="77">
        <f>SUM(E104:E109)</f>
        <v>0</v>
      </c>
    </row>
    <row r="111" spans="1:5" s="10" customFormat="1" ht="15.75">
      <c r="A111" s="81" t="s">
        <v>608</v>
      </c>
      <c r="B111" s="17">
        <v>2</v>
      </c>
      <c r="C111" s="77">
        <v>0</v>
      </c>
      <c r="D111" s="77">
        <v>26962845</v>
      </c>
      <c r="E111" s="77">
        <v>0</v>
      </c>
    </row>
    <row r="112" spans="1:5" s="10" customFormat="1" ht="15.75" hidden="1">
      <c r="A112" s="81"/>
      <c r="B112" s="17"/>
      <c r="C112" s="77"/>
      <c r="D112" s="77"/>
      <c r="E112" s="77"/>
    </row>
    <row r="113" spans="1:5" s="10" customFormat="1" ht="15.75" hidden="1">
      <c r="A113" s="81"/>
      <c r="B113" s="17"/>
      <c r="C113" s="77"/>
      <c r="D113" s="77"/>
      <c r="E113" s="77"/>
    </row>
    <row r="114" spans="1:5" s="10" customFormat="1" ht="15.75" hidden="1">
      <c r="A114" s="103" t="s">
        <v>292</v>
      </c>
      <c r="B114" s="17"/>
      <c r="C114" s="77">
        <f>SUM(C112:C113)</f>
        <v>0</v>
      </c>
      <c r="D114" s="77">
        <f>SUM(D112:D113)</f>
        <v>0</v>
      </c>
      <c r="E114" s="77">
        <f>SUM(E112:E113)</f>
        <v>0</v>
      </c>
    </row>
    <row r="115" spans="1:5" s="10" customFormat="1" ht="31.5">
      <c r="A115" s="104" t="s">
        <v>293</v>
      </c>
      <c r="B115" s="17"/>
      <c r="C115" s="77">
        <f>C110+C114+C111</f>
        <v>0</v>
      </c>
      <c r="D115" s="77">
        <f>D110+D114+D111</f>
        <v>26962845</v>
      </c>
      <c r="E115" s="77">
        <f>E110+E114+E111</f>
        <v>0</v>
      </c>
    </row>
    <row r="116" spans="1:5" s="10" customFormat="1" ht="15.75" hidden="1">
      <c r="A116" s="61"/>
      <c r="B116" s="17"/>
      <c r="C116" s="77"/>
      <c r="D116" s="77"/>
      <c r="E116" s="77"/>
    </row>
    <row r="117" spans="1:5" s="10" customFormat="1" ht="31.5" hidden="1">
      <c r="A117" s="61" t="s">
        <v>294</v>
      </c>
      <c r="B117" s="17"/>
      <c r="C117" s="77"/>
      <c r="D117" s="77"/>
      <c r="E117" s="77"/>
    </row>
    <row r="118" spans="1:5" s="10" customFormat="1" ht="15.75" hidden="1">
      <c r="A118" s="61"/>
      <c r="B118" s="17"/>
      <c r="C118" s="77"/>
      <c r="D118" s="77"/>
      <c r="E118" s="77"/>
    </row>
    <row r="119" spans="1:5" s="10" customFormat="1" ht="31.5" hidden="1">
      <c r="A119" s="61" t="s">
        <v>295</v>
      </c>
      <c r="B119" s="17"/>
      <c r="C119" s="77"/>
      <c r="D119" s="77"/>
      <c r="E119" s="77"/>
    </row>
    <row r="120" spans="1:5" s="10" customFormat="1" ht="15.75" hidden="1">
      <c r="A120" s="61"/>
      <c r="B120" s="17"/>
      <c r="C120" s="77"/>
      <c r="D120" s="77"/>
      <c r="E120" s="77"/>
    </row>
    <row r="121" spans="1:5" s="10" customFormat="1" ht="31.5" hidden="1">
      <c r="A121" s="61" t="s">
        <v>296</v>
      </c>
      <c r="B121" s="17"/>
      <c r="C121" s="77"/>
      <c r="D121" s="77"/>
      <c r="E121" s="77"/>
    </row>
    <row r="122" spans="1:5" s="10" customFormat="1" ht="31.5" hidden="1">
      <c r="A122" s="81" t="s">
        <v>462</v>
      </c>
      <c r="B122" s="17">
        <v>2</v>
      </c>
      <c r="C122" s="77"/>
      <c r="D122" s="77"/>
      <c r="E122" s="77"/>
    </row>
    <row r="123" spans="1:5" s="10" customFormat="1" ht="15.75" hidden="1">
      <c r="A123" s="103" t="s">
        <v>463</v>
      </c>
      <c r="B123" s="17"/>
      <c r="C123" s="77">
        <f>SUM(C121:C122)</f>
        <v>0</v>
      </c>
      <c r="D123" s="77">
        <f>SUM(D121:D122)</f>
        <v>0</v>
      </c>
      <c r="E123" s="77">
        <f>SUM(E121:E122)</f>
        <v>0</v>
      </c>
    </row>
    <row r="124" spans="1:5" s="10" customFormat="1" ht="15.75">
      <c r="A124" s="81" t="s">
        <v>614</v>
      </c>
      <c r="B124" s="17">
        <v>2</v>
      </c>
      <c r="C124" s="77">
        <v>0</v>
      </c>
      <c r="D124" s="77">
        <v>64403121</v>
      </c>
      <c r="E124" s="77">
        <v>3631716</v>
      </c>
    </row>
    <row r="125" spans="1:5" s="10" customFormat="1" ht="15" customHeight="1">
      <c r="A125" s="81" t="s">
        <v>609</v>
      </c>
      <c r="B125" s="17">
        <v>2</v>
      </c>
      <c r="C125" s="77">
        <v>0</v>
      </c>
      <c r="D125" s="77">
        <v>245552</v>
      </c>
      <c r="E125" s="77">
        <v>245552</v>
      </c>
    </row>
    <row r="126" spans="1:5" s="10" customFormat="1" ht="31.5">
      <c r="A126" s="103" t="s">
        <v>502</v>
      </c>
      <c r="B126" s="17"/>
      <c r="C126" s="77">
        <f>SUM(C124:C125)</f>
        <v>0</v>
      </c>
      <c r="D126" s="77">
        <f>SUM(D124:D125)</f>
        <v>64648673</v>
      </c>
      <c r="E126" s="77">
        <f>SUM(E124:E125)</f>
        <v>3877268</v>
      </c>
    </row>
    <row r="127" spans="1:5" s="10" customFormat="1" ht="15.75" hidden="1">
      <c r="A127" s="115"/>
      <c r="B127" s="17"/>
      <c r="C127" s="77"/>
      <c r="D127" s="77"/>
      <c r="E127" s="77"/>
    </row>
    <row r="128" spans="1:5" s="10" customFormat="1" ht="15.75" hidden="1">
      <c r="A128" s="61" t="s">
        <v>554</v>
      </c>
      <c r="B128" s="17">
        <v>2</v>
      </c>
      <c r="C128" s="77"/>
      <c r="D128" s="77"/>
      <c r="E128" s="77"/>
    </row>
    <row r="129" spans="1:5" s="10" customFormat="1" ht="15.75" hidden="1">
      <c r="A129" s="103" t="s">
        <v>146</v>
      </c>
      <c r="B129" s="17"/>
      <c r="C129" s="77">
        <f>SUM(C127:C128)</f>
        <v>0</v>
      </c>
      <c r="D129" s="77">
        <f>SUM(D127:D128)</f>
        <v>0</v>
      </c>
      <c r="E129" s="77">
        <f>SUM(E127:E128)</f>
        <v>0</v>
      </c>
    </row>
    <row r="130" spans="1:5" s="10" customFormat="1" ht="31.5">
      <c r="A130" s="61" t="s">
        <v>297</v>
      </c>
      <c r="B130" s="17"/>
      <c r="C130" s="77">
        <f>C123+C129+C126</f>
        <v>0</v>
      </c>
      <c r="D130" s="77">
        <f>D123+D129+D126</f>
        <v>64648673</v>
      </c>
      <c r="E130" s="77">
        <f>E123+E129+E126</f>
        <v>3877268</v>
      </c>
    </row>
    <row r="131" spans="1:5" s="10" customFormat="1" ht="31.5">
      <c r="A131" s="40" t="s">
        <v>284</v>
      </c>
      <c r="B131" s="96"/>
      <c r="C131" s="78">
        <f>SUM(C132:C132:C134)</f>
        <v>0</v>
      </c>
      <c r="D131" s="78">
        <f>SUM(D132:D132:D134)</f>
        <v>91611518</v>
      </c>
      <c r="E131" s="78">
        <f>SUM(E132:E132:E134)</f>
        <v>3877268</v>
      </c>
    </row>
    <row r="132" spans="1:5" s="10" customFormat="1" ht="15.75">
      <c r="A132" s="81" t="s">
        <v>374</v>
      </c>
      <c r="B132" s="94">
        <v>1</v>
      </c>
      <c r="C132" s="77">
        <f>SUMIF($B$103:$B$131,"1",C$103:C$131)</f>
        <v>0</v>
      </c>
      <c r="D132" s="77">
        <f>SUMIF($B$103:$B$131,"1",D$103:D$131)</f>
        <v>0</v>
      </c>
      <c r="E132" s="77">
        <f>SUMIF($B$103:$B$131,"1",E$103:E$131)</f>
        <v>0</v>
      </c>
    </row>
    <row r="133" spans="1:5" s="10" customFormat="1" ht="15.75">
      <c r="A133" s="81" t="s">
        <v>219</v>
      </c>
      <c r="B133" s="94">
        <v>2</v>
      </c>
      <c r="C133" s="77">
        <f>SUMIF($B$103:$B$131,"2",C$103:C$131)</f>
        <v>0</v>
      </c>
      <c r="D133" s="77">
        <f>SUMIF($B$103:$B$131,"2",D$103:D$131)</f>
        <v>91611518</v>
      </c>
      <c r="E133" s="77">
        <f>SUMIF($B$103:$B$131,"2",E$103:E$131)</f>
        <v>3877268</v>
      </c>
    </row>
    <row r="134" spans="1:5" s="10" customFormat="1" ht="15.75">
      <c r="A134" s="81" t="s">
        <v>112</v>
      </c>
      <c r="B134" s="94">
        <v>3</v>
      </c>
      <c r="C134" s="77">
        <f>SUMIF($B$103:$B$131,"3",C$103:C$131)</f>
        <v>0</v>
      </c>
      <c r="D134" s="77">
        <f>SUMIF($B$103:$B$131,"3",D$103:D$131)</f>
        <v>0</v>
      </c>
      <c r="E134" s="77">
        <f>SUMIF($B$103:$B$131,"3",E$103:E$131)</f>
        <v>0</v>
      </c>
    </row>
    <row r="135" spans="1:5" s="10" customFormat="1" ht="15.75">
      <c r="A135" s="65" t="s">
        <v>299</v>
      </c>
      <c r="B135" s="17"/>
      <c r="C135" s="78"/>
      <c r="D135" s="78"/>
      <c r="E135" s="78"/>
    </row>
    <row r="136" spans="1:5" s="10" customFormat="1" ht="31.5" hidden="1">
      <c r="A136" s="81" t="s">
        <v>301</v>
      </c>
      <c r="B136" s="17">
        <v>2</v>
      </c>
      <c r="C136" s="77"/>
      <c r="D136" s="77"/>
      <c r="E136" s="77"/>
    </row>
    <row r="137" spans="1:5" s="10" customFormat="1" ht="15.75" hidden="1">
      <c r="A137" s="104" t="s">
        <v>300</v>
      </c>
      <c r="B137" s="17"/>
      <c r="C137" s="77">
        <f>SUM(C136)</f>
        <v>0</v>
      </c>
      <c r="D137" s="77">
        <f>SUM(D136)</f>
        <v>0</v>
      </c>
      <c r="E137" s="77">
        <f>SUM(E136)</f>
        <v>0</v>
      </c>
    </row>
    <row r="138" spans="1:5" s="10" customFormat="1" ht="15.75" hidden="1">
      <c r="A138" s="81" t="s">
        <v>104</v>
      </c>
      <c r="B138" s="17">
        <v>3</v>
      </c>
      <c r="C138" s="77"/>
      <c r="D138" s="77"/>
      <c r="E138" s="77"/>
    </row>
    <row r="139" spans="1:5" s="10" customFormat="1" ht="15.75" hidden="1">
      <c r="A139" s="81" t="s">
        <v>103</v>
      </c>
      <c r="B139" s="17">
        <v>3</v>
      </c>
      <c r="C139" s="77"/>
      <c r="D139" s="77"/>
      <c r="E139" s="77"/>
    </row>
    <row r="140" spans="1:5" s="10" customFormat="1" ht="15.75" hidden="1">
      <c r="A140" s="104" t="s">
        <v>302</v>
      </c>
      <c r="B140" s="17"/>
      <c r="C140" s="77">
        <f>SUM(C138:C139)</f>
        <v>0</v>
      </c>
      <c r="D140" s="77">
        <f>SUM(D138:D139)</f>
        <v>0</v>
      </c>
      <c r="E140" s="77">
        <f>SUM(E138:E139)</f>
        <v>0</v>
      </c>
    </row>
    <row r="141" spans="1:5" s="10" customFormat="1" ht="47.25">
      <c r="A141" s="81" t="s">
        <v>303</v>
      </c>
      <c r="B141" s="17">
        <v>3</v>
      </c>
      <c r="C141" s="77">
        <v>7000000</v>
      </c>
      <c r="D141" s="77">
        <v>7252654</v>
      </c>
      <c r="E141" s="77">
        <v>6520071</v>
      </c>
    </row>
    <row r="142" spans="1:5" s="10" customFormat="1" ht="31.5" hidden="1">
      <c r="A142" s="81" t="s">
        <v>304</v>
      </c>
      <c r="B142" s="17">
        <v>3</v>
      </c>
      <c r="C142" s="77"/>
      <c r="D142" s="77"/>
      <c r="E142" s="77"/>
    </row>
    <row r="143" spans="1:5" s="10" customFormat="1" ht="15.75">
      <c r="A143" s="104" t="s">
        <v>305</v>
      </c>
      <c r="B143" s="17"/>
      <c r="C143" s="77">
        <f>SUM(C141:C142)</f>
        <v>7000000</v>
      </c>
      <c r="D143" s="77">
        <f>SUM(D141:D142)</f>
        <v>7252654</v>
      </c>
      <c r="E143" s="77">
        <f>SUM(E141:E142)</f>
        <v>6520071</v>
      </c>
    </row>
    <row r="144" spans="1:5" s="10" customFormat="1" ht="31.5">
      <c r="A144" s="81" t="s">
        <v>306</v>
      </c>
      <c r="B144" s="17">
        <v>2</v>
      </c>
      <c r="C144" s="77">
        <v>688000</v>
      </c>
      <c r="D144" s="77">
        <v>713045</v>
      </c>
      <c r="E144" s="77">
        <v>636282</v>
      </c>
    </row>
    <row r="145" spans="1:5" s="10" customFormat="1" ht="15.75" hidden="1">
      <c r="A145" s="81" t="s">
        <v>307</v>
      </c>
      <c r="B145" s="17">
        <v>2</v>
      </c>
      <c r="C145" s="77"/>
      <c r="D145" s="77"/>
      <c r="E145" s="77"/>
    </row>
    <row r="146" spans="1:5" s="10" customFormat="1" ht="15.75">
      <c r="A146" s="61" t="s">
        <v>308</v>
      </c>
      <c r="B146" s="17"/>
      <c r="C146" s="77">
        <f>SUM(C144:C145)</f>
        <v>688000</v>
      </c>
      <c r="D146" s="77">
        <f>SUM(D144:D145)</f>
        <v>713045</v>
      </c>
      <c r="E146" s="77">
        <f>SUM(E144:E145)</f>
        <v>636282</v>
      </c>
    </row>
    <row r="147" spans="1:5" s="10" customFormat="1" ht="15.75" hidden="1">
      <c r="A147" s="81" t="s">
        <v>309</v>
      </c>
      <c r="B147" s="17">
        <v>3</v>
      </c>
      <c r="C147" s="77"/>
      <c r="D147" s="77"/>
      <c r="E147" s="77"/>
    </row>
    <row r="148" spans="1:5" s="10" customFormat="1" ht="15.75" hidden="1">
      <c r="A148" s="81"/>
      <c r="B148" s="17">
        <v>2</v>
      </c>
      <c r="C148" s="77"/>
      <c r="D148" s="77"/>
      <c r="E148" s="77"/>
    </row>
    <row r="149" spans="1:5" s="10" customFormat="1" ht="15.75" hidden="1">
      <c r="A149" s="104" t="s">
        <v>310</v>
      </c>
      <c r="B149" s="17"/>
      <c r="C149" s="77">
        <f>SUM(C147:C148)</f>
        <v>0</v>
      </c>
      <c r="D149" s="77">
        <f>SUM(D147:D148)</f>
        <v>0</v>
      </c>
      <c r="E149" s="77">
        <f>SUM(E147:E148)</f>
        <v>0</v>
      </c>
    </row>
    <row r="150" spans="1:5" s="10" customFormat="1" ht="15.75" hidden="1">
      <c r="A150" s="81" t="s">
        <v>311</v>
      </c>
      <c r="B150" s="17">
        <v>2</v>
      </c>
      <c r="C150" s="77"/>
      <c r="D150" s="77"/>
      <c r="E150" s="77"/>
    </row>
    <row r="151" spans="1:5" s="10" customFormat="1" ht="15.75" hidden="1">
      <c r="A151" s="81" t="s">
        <v>312</v>
      </c>
      <c r="B151" s="17">
        <v>2</v>
      </c>
      <c r="C151" s="77"/>
      <c r="D151" s="77"/>
      <c r="E151" s="77"/>
    </row>
    <row r="152" spans="1:5" s="10" customFormat="1" ht="15.75" hidden="1">
      <c r="A152" s="81" t="s">
        <v>134</v>
      </c>
      <c r="B152" s="17">
        <v>2</v>
      </c>
      <c r="C152" s="77"/>
      <c r="D152" s="77"/>
      <c r="E152" s="77"/>
    </row>
    <row r="153" spans="1:5" s="10" customFormat="1" ht="15.75" hidden="1">
      <c r="A153" s="81" t="s">
        <v>135</v>
      </c>
      <c r="B153" s="17">
        <v>2</v>
      </c>
      <c r="C153" s="77"/>
      <c r="D153" s="77"/>
      <c r="E153" s="77"/>
    </row>
    <row r="154" spans="1:5" s="10" customFormat="1" ht="15.75" hidden="1">
      <c r="A154" s="81" t="s">
        <v>136</v>
      </c>
      <c r="B154" s="17">
        <v>2</v>
      </c>
      <c r="C154" s="77"/>
      <c r="D154" s="77"/>
      <c r="E154" s="77"/>
    </row>
    <row r="155" spans="1:5" s="10" customFormat="1" ht="63" hidden="1">
      <c r="A155" s="81" t="s">
        <v>313</v>
      </c>
      <c r="B155" s="17">
        <v>2</v>
      </c>
      <c r="C155" s="77"/>
      <c r="D155" s="77"/>
      <c r="E155" s="77"/>
    </row>
    <row r="156" spans="1:5" s="10" customFormat="1" ht="15.75" hidden="1">
      <c r="A156" s="81" t="s">
        <v>314</v>
      </c>
      <c r="B156" s="17">
        <v>2</v>
      </c>
      <c r="C156" s="77"/>
      <c r="D156" s="77"/>
      <c r="E156" s="77"/>
    </row>
    <row r="157" spans="1:5" s="10" customFormat="1" ht="15.75">
      <c r="A157" s="81" t="s">
        <v>315</v>
      </c>
      <c r="B157" s="17">
        <v>2</v>
      </c>
      <c r="C157" s="77">
        <v>400000</v>
      </c>
      <c r="D157" s="77">
        <v>70341</v>
      </c>
      <c r="E157" s="77">
        <v>5744</v>
      </c>
    </row>
    <row r="158" spans="1:5" s="10" customFormat="1" ht="15.75" hidden="1">
      <c r="A158" s="81" t="s">
        <v>544</v>
      </c>
      <c r="B158" s="17">
        <v>2</v>
      </c>
      <c r="C158" s="77"/>
      <c r="D158" s="77"/>
      <c r="E158" s="77"/>
    </row>
    <row r="159" spans="1:5" s="10" customFormat="1" ht="31.5">
      <c r="A159" s="103" t="s">
        <v>316</v>
      </c>
      <c r="B159" s="17"/>
      <c r="C159" s="77">
        <f>SUM(C157:C158)</f>
        <v>400000</v>
      </c>
      <c r="D159" s="77">
        <f>SUM(D157:D158)</f>
        <v>70341</v>
      </c>
      <c r="E159" s="77">
        <f>SUM(E157:E158)</f>
        <v>5744</v>
      </c>
    </row>
    <row r="160" spans="1:5" s="10" customFormat="1" ht="15.75" hidden="1">
      <c r="A160" s="61" t="s">
        <v>527</v>
      </c>
      <c r="B160" s="17">
        <v>2</v>
      </c>
      <c r="C160" s="77"/>
      <c r="D160" s="77"/>
      <c r="E160" s="77"/>
    </row>
    <row r="161" spans="1:5" s="10" customFormat="1" ht="15.75">
      <c r="A161" s="104" t="s">
        <v>317</v>
      </c>
      <c r="B161" s="17"/>
      <c r="C161" s="77">
        <f>SUM(C150:C156)+C159</f>
        <v>400000</v>
      </c>
      <c r="D161" s="77">
        <f>SUM(D150:D156)+D159</f>
        <v>70341</v>
      </c>
      <c r="E161" s="77">
        <f>SUM(E150:E156)+E159</f>
        <v>5744</v>
      </c>
    </row>
    <row r="162" spans="1:5" s="10" customFormat="1" ht="15.75">
      <c r="A162" s="40" t="s">
        <v>299</v>
      </c>
      <c r="B162" s="96"/>
      <c r="C162" s="78">
        <f>SUM(C163:C163:C165)</f>
        <v>8088000</v>
      </c>
      <c r="D162" s="78">
        <f>SUM(D163:D163:D165)</f>
        <v>8036040</v>
      </c>
      <c r="E162" s="78">
        <f>SUM(E163:E163:E165)</f>
        <v>7162097</v>
      </c>
    </row>
    <row r="163" spans="1:5" s="10" customFormat="1" ht="15.75">
      <c r="A163" s="81" t="s">
        <v>374</v>
      </c>
      <c r="B163" s="94">
        <v>1</v>
      </c>
      <c r="C163" s="77">
        <f>SUMIF($B$135:$B$162,"1",C$135:C$162)</f>
        <v>0</v>
      </c>
      <c r="D163" s="77">
        <f>SUMIF($B$135:$B$162,"1",D$135:D$162)</f>
        <v>0</v>
      </c>
      <c r="E163" s="77">
        <f>SUMIF($B$135:$B$162,"1",E$135:E$162)</f>
        <v>0</v>
      </c>
    </row>
    <row r="164" spans="1:5" s="10" customFormat="1" ht="15.75">
      <c r="A164" s="81" t="s">
        <v>219</v>
      </c>
      <c r="B164" s="94">
        <v>2</v>
      </c>
      <c r="C164" s="77">
        <f>SUMIF($B$135:$B$162,"2",C$135:C$162)</f>
        <v>1088000</v>
      </c>
      <c r="D164" s="77">
        <f>SUMIF($B$135:$B$162,"2",D$135:D$162)</f>
        <v>783386</v>
      </c>
      <c r="E164" s="77">
        <f>SUMIF($B$135:$B$162,"2",E$135:E$162)</f>
        <v>642026</v>
      </c>
    </row>
    <row r="165" spans="1:5" s="10" customFormat="1" ht="15.75">
      <c r="A165" s="81" t="s">
        <v>112</v>
      </c>
      <c r="B165" s="94">
        <v>3</v>
      </c>
      <c r="C165" s="77">
        <f>SUMIF($B$135:$B$162,"3",C$135:C$162)</f>
        <v>7000000</v>
      </c>
      <c r="D165" s="77">
        <f>SUMIF($B$135:$B$162,"3",D$135:D$162)</f>
        <v>7252654</v>
      </c>
      <c r="E165" s="77">
        <f>SUMIF($B$135:$B$162,"3",E$135:E$162)</f>
        <v>6520071</v>
      </c>
    </row>
    <row r="166" spans="1:5" s="10" customFormat="1" ht="15.75">
      <c r="A166" s="65" t="s">
        <v>322</v>
      </c>
      <c r="B166" s="17"/>
      <c r="C166" s="78"/>
      <c r="D166" s="78"/>
      <c r="E166" s="78"/>
    </row>
    <row r="167" spans="1:5" s="10" customFormat="1" ht="31.5">
      <c r="A167" s="81" t="s">
        <v>507</v>
      </c>
      <c r="B167" s="17">
        <v>2</v>
      </c>
      <c r="C167" s="77">
        <v>2000000</v>
      </c>
      <c r="D167" s="77">
        <v>3271910</v>
      </c>
      <c r="E167" s="77">
        <v>3271910</v>
      </c>
    </row>
    <row r="168" spans="1:5" s="10" customFormat="1" ht="15.75" hidden="1">
      <c r="A168" s="61" t="s">
        <v>526</v>
      </c>
      <c r="B168" s="17">
        <v>2</v>
      </c>
      <c r="C168" s="78"/>
      <c r="D168" s="78"/>
      <c r="E168" s="78"/>
    </row>
    <row r="169" spans="1:5" s="10" customFormat="1" ht="15.75">
      <c r="A169" s="103" t="s">
        <v>318</v>
      </c>
      <c r="B169" s="17"/>
      <c r="C169" s="77">
        <f>SUM(C167:C168)</f>
        <v>2000000</v>
      </c>
      <c r="D169" s="77">
        <f>SUM(D167:D168)</f>
        <v>3271910</v>
      </c>
      <c r="E169" s="77">
        <f>SUM(E167:E168)</f>
        <v>3271910</v>
      </c>
    </row>
    <row r="170" spans="1:5" s="10" customFormat="1" ht="31.5">
      <c r="A170" s="81" t="s">
        <v>319</v>
      </c>
      <c r="B170" s="17"/>
      <c r="C170" s="77">
        <f>SUM(C171:C176)</f>
        <v>170000</v>
      </c>
      <c r="D170" s="77">
        <f>SUM(D171:D176)</f>
        <v>398942</v>
      </c>
      <c r="E170" s="77">
        <f>SUM(E171:E176)</f>
        <v>307390</v>
      </c>
    </row>
    <row r="171" spans="1:5" s="10" customFormat="1" ht="15.75">
      <c r="A171" s="114" t="s">
        <v>427</v>
      </c>
      <c r="B171" s="17">
        <v>2</v>
      </c>
      <c r="C171" s="77">
        <v>20000</v>
      </c>
      <c r="D171" s="77">
        <v>30000</v>
      </c>
      <c r="E171" s="77">
        <v>20440</v>
      </c>
    </row>
    <row r="172" spans="1:5" s="10" customFormat="1" ht="15.75">
      <c r="A172" s="114" t="s">
        <v>504</v>
      </c>
      <c r="B172" s="17">
        <v>2</v>
      </c>
      <c r="C172" s="77">
        <v>90000</v>
      </c>
      <c r="D172" s="77">
        <v>90000</v>
      </c>
      <c r="E172" s="77">
        <v>82500</v>
      </c>
    </row>
    <row r="173" spans="1:5" s="10" customFormat="1" ht="15.75">
      <c r="A173" s="114" t="s">
        <v>464</v>
      </c>
      <c r="B173" s="17">
        <v>2</v>
      </c>
      <c r="C173" s="77">
        <v>0</v>
      </c>
      <c r="D173" s="77">
        <v>194492</v>
      </c>
      <c r="E173" s="77">
        <v>120000</v>
      </c>
    </row>
    <row r="174" spans="1:5" s="10" customFormat="1" ht="15.75" hidden="1">
      <c r="A174" s="114" t="s">
        <v>505</v>
      </c>
      <c r="B174" s="17">
        <v>2</v>
      </c>
      <c r="C174" s="77"/>
      <c r="D174" s="77"/>
      <c r="E174" s="77"/>
    </row>
    <row r="175" spans="1:5" s="10" customFormat="1" ht="15.75">
      <c r="A175" s="114" t="s">
        <v>506</v>
      </c>
      <c r="B175" s="17">
        <v>2</v>
      </c>
      <c r="C175" s="77">
        <v>60000</v>
      </c>
      <c r="D175" s="77">
        <v>84450</v>
      </c>
      <c r="E175" s="77">
        <v>84450</v>
      </c>
    </row>
    <row r="176" spans="1:5" s="10" customFormat="1" ht="15.75" hidden="1">
      <c r="A176" s="114" t="s">
        <v>464</v>
      </c>
      <c r="B176" s="17">
        <v>2</v>
      </c>
      <c r="C176" s="77"/>
      <c r="D176" s="77"/>
      <c r="E176" s="77"/>
    </row>
    <row r="177" spans="1:5" s="10" customFormat="1" ht="31.5" hidden="1">
      <c r="A177" s="81" t="s">
        <v>320</v>
      </c>
      <c r="B177" s="17">
        <v>2</v>
      </c>
      <c r="C177" s="77"/>
      <c r="D177" s="77"/>
      <c r="E177" s="77"/>
    </row>
    <row r="178" spans="1:5" s="10" customFormat="1" ht="15.75" hidden="1">
      <c r="A178" s="81" t="s">
        <v>503</v>
      </c>
      <c r="B178" s="17"/>
      <c r="C178" s="77"/>
      <c r="D178" s="77"/>
      <c r="E178" s="77"/>
    </row>
    <row r="179" spans="1:5" s="10" customFormat="1" ht="15.75">
      <c r="A179" s="104" t="s">
        <v>321</v>
      </c>
      <c r="B179" s="17"/>
      <c r="C179" s="77">
        <f>SUM(C171:C178)</f>
        <v>170000</v>
      </c>
      <c r="D179" s="77">
        <f>SUM(D171:D178)</f>
        <v>398942</v>
      </c>
      <c r="E179" s="77">
        <f>SUM(E171:E178)</f>
        <v>307390</v>
      </c>
    </row>
    <row r="180" spans="1:5" s="10" customFormat="1" ht="15.75" hidden="1">
      <c r="A180" s="81" t="s">
        <v>106</v>
      </c>
      <c r="B180" s="17"/>
      <c r="C180" s="77"/>
      <c r="D180" s="77"/>
      <c r="E180" s="77"/>
    </row>
    <row r="181" spans="1:5" s="10" customFormat="1" ht="15.75" hidden="1">
      <c r="A181" s="81" t="s">
        <v>106</v>
      </c>
      <c r="B181" s="17"/>
      <c r="C181" s="77"/>
      <c r="D181" s="77"/>
      <c r="E181" s="77"/>
    </row>
    <row r="182" spans="1:5" s="10" customFormat="1" ht="15.75" hidden="1">
      <c r="A182" s="103" t="s">
        <v>323</v>
      </c>
      <c r="B182" s="17"/>
      <c r="C182" s="77">
        <f>SUM(C180:C181)</f>
        <v>0</v>
      </c>
      <c r="D182" s="77">
        <f>SUM(D180:D181)</f>
        <v>0</v>
      </c>
      <c r="E182" s="77">
        <f>SUM(E180:E181)</f>
        <v>0</v>
      </c>
    </row>
    <row r="183" spans="1:5" s="10" customFormat="1" ht="15.75" hidden="1">
      <c r="A183" s="81" t="s">
        <v>106</v>
      </c>
      <c r="B183" s="17"/>
      <c r="C183" s="77"/>
      <c r="D183" s="77"/>
      <c r="E183" s="77"/>
    </row>
    <row r="184" spans="1:5" s="10" customFormat="1" ht="15.75" hidden="1">
      <c r="A184" s="81"/>
      <c r="B184" s="17"/>
      <c r="C184" s="77"/>
      <c r="D184" s="77"/>
      <c r="E184" s="77"/>
    </row>
    <row r="185" spans="1:5" s="10" customFormat="1" ht="15.75" hidden="1">
      <c r="A185" s="103" t="s">
        <v>324</v>
      </c>
      <c r="B185" s="17"/>
      <c r="C185" s="77">
        <f>SUM(C183:C184)</f>
        <v>0</v>
      </c>
      <c r="D185" s="77">
        <f>SUM(D183:D184)</f>
        <v>0</v>
      </c>
      <c r="E185" s="77">
        <f>SUM(E183:E184)</f>
        <v>0</v>
      </c>
    </row>
    <row r="186" spans="1:5" s="10" customFormat="1" ht="15.75" hidden="1">
      <c r="A186" s="61" t="s">
        <v>325</v>
      </c>
      <c r="B186" s="17"/>
      <c r="C186" s="77">
        <f>C182+C185</f>
        <v>0</v>
      </c>
      <c r="D186" s="77">
        <f>D182+D185</f>
        <v>0</v>
      </c>
      <c r="E186" s="77">
        <f>E182+E185</f>
        <v>0</v>
      </c>
    </row>
    <row r="187" spans="1:5" s="10" customFormat="1" ht="15.75" hidden="1">
      <c r="A187" s="81" t="s">
        <v>326</v>
      </c>
      <c r="B187" s="17">
        <v>2</v>
      </c>
      <c r="C187" s="77"/>
      <c r="D187" s="77"/>
      <c r="E187" s="77"/>
    </row>
    <row r="188" spans="1:5" s="10" customFormat="1" ht="31.5">
      <c r="A188" s="81" t="s">
        <v>327</v>
      </c>
      <c r="B188" s="17">
        <v>2</v>
      </c>
      <c r="C188" s="77">
        <v>505008</v>
      </c>
      <c r="D188" s="77">
        <v>646455</v>
      </c>
      <c r="E188" s="77">
        <v>271448</v>
      </c>
    </row>
    <row r="189" spans="1:5" s="10" customFormat="1" ht="31.5" hidden="1">
      <c r="A189" s="81" t="s">
        <v>328</v>
      </c>
      <c r="B189" s="17">
        <v>2</v>
      </c>
      <c r="C189" s="77"/>
      <c r="D189" s="77"/>
      <c r="E189" s="77"/>
    </row>
    <row r="190" spans="1:5" s="10" customFormat="1" ht="15.75" hidden="1">
      <c r="A190" s="81" t="s">
        <v>330</v>
      </c>
      <c r="B190" s="17">
        <v>2</v>
      </c>
      <c r="C190" s="77"/>
      <c r="D190" s="77"/>
      <c r="E190" s="77"/>
    </row>
    <row r="191" spans="1:5" s="10" customFormat="1" ht="31.5" hidden="1">
      <c r="A191" s="81" t="s">
        <v>329</v>
      </c>
      <c r="B191" s="17">
        <v>2</v>
      </c>
      <c r="C191" s="77"/>
      <c r="D191" s="77"/>
      <c r="E191" s="77"/>
    </row>
    <row r="192" spans="1:5" s="10" customFormat="1" ht="15.75" hidden="1">
      <c r="A192" s="81" t="s">
        <v>331</v>
      </c>
      <c r="B192" s="17">
        <v>2</v>
      </c>
      <c r="C192" s="77"/>
      <c r="D192" s="77"/>
      <c r="E192" s="77"/>
    </row>
    <row r="193" spans="1:5" s="10" customFormat="1" ht="15.75" hidden="1">
      <c r="A193" s="81" t="s">
        <v>106</v>
      </c>
      <c r="B193" s="17">
        <v>2</v>
      </c>
      <c r="C193" s="77"/>
      <c r="D193" s="77"/>
      <c r="E193" s="77"/>
    </row>
    <row r="194" spans="1:5" s="10" customFormat="1" ht="15.75" hidden="1">
      <c r="A194" s="81" t="s">
        <v>106</v>
      </c>
      <c r="B194" s="17">
        <v>2</v>
      </c>
      <c r="C194" s="77"/>
      <c r="D194" s="77"/>
      <c r="E194" s="77"/>
    </row>
    <row r="195" spans="1:5" s="10" customFormat="1" ht="15.75" hidden="1">
      <c r="A195" s="81" t="s">
        <v>106</v>
      </c>
      <c r="B195" s="17">
        <v>2</v>
      </c>
      <c r="C195" s="77"/>
      <c r="D195" s="77"/>
      <c r="E195" s="77"/>
    </row>
    <row r="196" spans="1:5" s="10" customFormat="1" ht="15.75" hidden="1">
      <c r="A196" s="81" t="s">
        <v>106</v>
      </c>
      <c r="B196" s="17">
        <v>2</v>
      </c>
      <c r="C196" s="77"/>
      <c r="D196" s="77"/>
      <c r="E196" s="77"/>
    </row>
    <row r="197" spans="1:5" s="10" customFormat="1" ht="31.5" hidden="1">
      <c r="A197" s="103" t="s">
        <v>332</v>
      </c>
      <c r="B197" s="17"/>
      <c r="C197" s="77">
        <f>SUM(C193:C196)</f>
        <v>0</v>
      </c>
      <c r="D197" s="77">
        <f>SUM(D193:D196)</f>
        <v>0</v>
      </c>
      <c r="E197" s="77">
        <f>SUM(E193:E196)</f>
        <v>0</v>
      </c>
    </row>
    <row r="198" spans="1:5" s="10" customFormat="1" ht="15.75">
      <c r="A198" s="61" t="s">
        <v>333</v>
      </c>
      <c r="B198" s="17"/>
      <c r="C198" s="77">
        <f>SUM(C187:C192)+C197</f>
        <v>505008</v>
      </c>
      <c r="D198" s="77">
        <f>SUM(D187:D192)+D197</f>
        <v>646455</v>
      </c>
      <c r="E198" s="77">
        <f>SUM(E187:E192)+E197</f>
        <v>271448</v>
      </c>
    </row>
    <row r="199" spans="1:5" s="10" customFormat="1" ht="15.75">
      <c r="A199" s="81" t="s">
        <v>361</v>
      </c>
      <c r="B199" s="17">
        <v>2</v>
      </c>
      <c r="C199" s="77">
        <v>924930</v>
      </c>
      <c r="D199" s="77">
        <v>924930</v>
      </c>
      <c r="E199" s="77">
        <v>725135</v>
      </c>
    </row>
    <row r="200" spans="1:5" s="10" customFormat="1" ht="15.75" hidden="1">
      <c r="A200" s="81" t="s">
        <v>334</v>
      </c>
      <c r="B200" s="17">
        <v>2</v>
      </c>
      <c r="C200" s="77"/>
      <c r="D200" s="77"/>
      <c r="E200" s="77"/>
    </row>
    <row r="201" spans="1:5" s="10" customFormat="1" ht="15.75" hidden="1">
      <c r="A201" s="81" t="s">
        <v>335</v>
      </c>
      <c r="B201" s="17">
        <v>2</v>
      </c>
      <c r="C201" s="77"/>
      <c r="D201" s="77"/>
      <c r="E201" s="77"/>
    </row>
    <row r="202" spans="1:5" s="10" customFormat="1" ht="15.75">
      <c r="A202" s="104" t="s">
        <v>336</v>
      </c>
      <c r="B202" s="17"/>
      <c r="C202" s="77">
        <f>SUM(C199:C201)</f>
        <v>924930</v>
      </c>
      <c r="D202" s="77">
        <f>SUM(D199:D201)</f>
        <v>924930</v>
      </c>
      <c r="E202" s="77">
        <f>SUM(E199:E201)</f>
        <v>725135</v>
      </c>
    </row>
    <row r="203" spans="1:5" s="10" customFormat="1" ht="15.75" hidden="1">
      <c r="A203" s="61" t="s">
        <v>337</v>
      </c>
      <c r="B203" s="17"/>
      <c r="C203" s="77"/>
      <c r="D203" s="77"/>
      <c r="E203" s="77"/>
    </row>
    <row r="204" spans="1:5" s="10" customFormat="1" ht="15.75" hidden="1">
      <c r="A204" s="61" t="s">
        <v>338</v>
      </c>
      <c r="B204" s="17"/>
      <c r="C204" s="77"/>
      <c r="D204" s="77"/>
      <c r="E204" s="77"/>
    </row>
    <row r="205" spans="1:5" s="10" customFormat="1" ht="15.75" hidden="1">
      <c r="A205" s="81" t="s">
        <v>454</v>
      </c>
      <c r="B205" s="17">
        <v>2</v>
      </c>
      <c r="C205" s="77"/>
      <c r="D205" s="77"/>
      <c r="E205" s="77"/>
    </row>
    <row r="206" spans="1:5" s="10" customFormat="1" ht="31.5">
      <c r="A206" s="81" t="s">
        <v>455</v>
      </c>
      <c r="B206" s="17">
        <v>2</v>
      </c>
      <c r="C206" s="77">
        <v>2000</v>
      </c>
      <c r="D206" s="77">
        <v>2652</v>
      </c>
      <c r="E206" s="77">
        <v>2652</v>
      </c>
    </row>
    <row r="207" spans="1:5" s="10" customFormat="1" ht="31.5">
      <c r="A207" s="61" t="s">
        <v>453</v>
      </c>
      <c r="B207" s="17"/>
      <c r="C207" s="77">
        <f>SUM(C205:C206)</f>
        <v>2000</v>
      </c>
      <c r="D207" s="77">
        <f>SUM(D205:D206)</f>
        <v>2652</v>
      </c>
      <c r="E207" s="77">
        <f>SUM(E205:E206)</f>
        <v>2652</v>
      </c>
    </row>
    <row r="208" spans="1:5" s="10" customFormat="1" ht="31.5" hidden="1">
      <c r="A208" s="81" t="s">
        <v>456</v>
      </c>
      <c r="B208" s="17">
        <v>2</v>
      </c>
      <c r="C208" s="77"/>
      <c r="D208" s="77"/>
      <c r="E208" s="77"/>
    </row>
    <row r="209" spans="1:5" s="10" customFormat="1" ht="15.75" hidden="1">
      <c r="A209" s="81" t="s">
        <v>457</v>
      </c>
      <c r="B209" s="17">
        <v>2</v>
      </c>
      <c r="C209" s="77"/>
      <c r="D209" s="77"/>
      <c r="E209" s="77"/>
    </row>
    <row r="210" spans="1:5" s="10" customFormat="1" ht="15.75" hidden="1">
      <c r="A210" s="61" t="s">
        <v>339</v>
      </c>
      <c r="B210" s="100"/>
      <c r="C210" s="77">
        <f>SUM(C208:C209)</f>
        <v>0</v>
      </c>
      <c r="D210" s="77">
        <f>SUM(D208:D209)</f>
        <v>0</v>
      </c>
      <c r="E210" s="77">
        <f>SUM(E208:E209)</f>
        <v>0</v>
      </c>
    </row>
    <row r="211" spans="1:5" s="10" customFormat="1" ht="15.75">
      <c r="A211" s="81" t="s">
        <v>417</v>
      </c>
      <c r="B211" s="100">
        <v>2</v>
      </c>
      <c r="C211" s="77">
        <v>0</v>
      </c>
      <c r="D211" s="77">
        <v>258924</v>
      </c>
      <c r="E211" s="77">
        <v>258924</v>
      </c>
    </row>
    <row r="212" spans="1:5" s="10" customFormat="1" ht="63" hidden="1">
      <c r="A212" s="81" t="s">
        <v>340</v>
      </c>
      <c r="B212" s="100"/>
      <c r="C212" s="77"/>
      <c r="D212" s="77"/>
      <c r="E212" s="77"/>
    </row>
    <row r="213" spans="1:5" s="10" customFormat="1" ht="31.5" hidden="1">
      <c r="A213" s="81" t="s">
        <v>342</v>
      </c>
      <c r="B213" s="100">
        <v>2</v>
      </c>
      <c r="C213" s="77"/>
      <c r="D213" s="77"/>
      <c r="E213" s="77"/>
    </row>
    <row r="214" spans="1:5" s="10" customFormat="1" ht="15.75">
      <c r="A214" s="81" t="s">
        <v>343</v>
      </c>
      <c r="B214" s="100">
        <v>2</v>
      </c>
      <c r="C214" s="77">
        <v>0</v>
      </c>
      <c r="D214" s="77">
        <v>53706</v>
      </c>
      <c r="E214" s="77">
        <v>53706</v>
      </c>
    </row>
    <row r="215" spans="1:5" s="10" customFormat="1" ht="15.75">
      <c r="A215" s="103" t="s">
        <v>341</v>
      </c>
      <c r="B215" s="100"/>
      <c r="C215" s="77">
        <f>SUM(C213:C214)</f>
        <v>0</v>
      </c>
      <c r="D215" s="77">
        <f>SUM(D213:D214)</f>
        <v>53706</v>
      </c>
      <c r="E215" s="77">
        <f>SUM(E213:E214)</f>
        <v>53706</v>
      </c>
    </row>
    <row r="216" spans="1:5" s="10" customFormat="1" ht="15.75" hidden="1">
      <c r="A216" s="81" t="s">
        <v>549</v>
      </c>
      <c r="B216" s="100">
        <v>2</v>
      </c>
      <c r="C216" s="77"/>
      <c r="D216" s="77"/>
      <c r="E216" s="77"/>
    </row>
    <row r="217" spans="1:5" s="10" customFormat="1" ht="15.75" hidden="1">
      <c r="A217" s="81" t="s">
        <v>106</v>
      </c>
      <c r="B217" s="100"/>
      <c r="C217" s="77"/>
      <c r="D217" s="77"/>
      <c r="E217" s="77"/>
    </row>
    <row r="218" spans="1:5" s="10" customFormat="1" ht="31.5" hidden="1">
      <c r="A218" s="103" t="s">
        <v>344</v>
      </c>
      <c r="B218" s="100"/>
      <c r="C218" s="77">
        <f>SUM(C216:C217)</f>
        <v>0</v>
      </c>
      <c r="D218" s="77">
        <f>SUM(D216:D217)</f>
        <v>0</v>
      </c>
      <c r="E218" s="77">
        <f>SUM(E216:E217)</f>
        <v>0</v>
      </c>
    </row>
    <row r="219" spans="1:5" s="10" customFormat="1" ht="15.75">
      <c r="A219" s="61" t="s">
        <v>418</v>
      </c>
      <c r="B219" s="100"/>
      <c r="C219" s="77">
        <f>SUM(C212)+C215+C218</f>
        <v>0</v>
      </c>
      <c r="D219" s="77">
        <f>SUM(D212)+D215+D218</f>
        <v>53706</v>
      </c>
      <c r="E219" s="77">
        <f>SUM(E212)+E215+E218</f>
        <v>53706</v>
      </c>
    </row>
    <row r="220" spans="1:5" s="10" customFormat="1" ht="15.75">
      <c r="A220" s="40" t="s">
        <v>322</v>
      </c>
      <c r="B220" s="96"/>
      <c r="C220" s="78">
        <f>SUM(C221:C221:C223)</f>
        <v>3601938</v>
      </c>
      <c r="D220" s="78">
        <f>SUM(D221:D221:D223)</f>
        <v>5557519</v>
      </c>
      <c r="E220" s="78">
        <f>SUM(E221:E221:E223)</f>
        <v>4891165</v>
      </c>
    </row>
    <row r="221" spans="1:5" s="10" customFormat="1" ht="15.75">
      <c r="A221" s="81" t="s">
        <v>374</v>
      </c>
      <c r="B221" s="94">
        <v>1</v>
      </c>
      <c r="C221" s="77">
        <f>SUMIF($B$166:$B$220,"1",C$166:C$220)</f>
        <v>0</v>
      </c>
      <c r="D221" s="77">
        <f>SUMIF($B$166:$B$220,"1",D$166:D$220)</f>
        <v>0</v>
      </c>
      <c r="E221" s="77">
        <f>SUMIF($B$166:$B$220,"1",E$166:E$220)</f>
        <v>0</v>
      </c>
    </row>
    <row r="222" spans="1:5" s="10" customFormat="1" ht="15.75">
      <c r="A222" s="81" t="s">
        <v>219</v>
      </c>
      <c r="B222" s="94">
        <v>2</v>
      </c>
      <c r="C222" s="77">
        <f>SUMIF($B$166:$B$220,"2",C$166:C$220)</f>
        <v>3601938</v>
      </c>
      <c r="D222" s="77">
        <f>SUMIF($B$166:$B$220,"2",D$166:D$220)</f>
        <v>5557519</v>
      </c>
      <c r="E222" s="77">
        <f>SUMIF($B$166:$B$220,"2",E$166:E$220)</f>
        <v>4891165</v>
      </c>
    </row>
    <row r="223" spans="1:5" s="10" customFormat="1" ht="15.75">
      <c r="A223" s="81" t="s">
        <v>112</v>
      </c>
      <c r="B223" s="94">
        <v>3</v>
      </c>
      <c r="C223" s="77">
        <f>SUMIF($B$166:$B$220,"3",C$166:C$220)</f>
        <v>0</v>
      </c>
      <c r="D223" s="77">
        <f>SUMIF($B$166:$B$220,"3",D$166:D$220)</f>
        <v>0</v>
      </c>
      <c r="E223" s="77">
        <f>SUMIF($B$166:$B$220,"3",E$166:E$220)</f>
        <v>0</v>
      </c>
    </row>
    <row r="224" spans="1:5" s="10" customFormat="1" ht="15.75" hidden="1">
      <c r="A224" s="65" t="s">
        <v>345</v>
      </c>
      <c r="B224" s="17"/>
      <c r="C224" s="78"/>
      <c r="D224" s="78"/>
      <c r="E224" s="78"/>
    </row>
    <row r="225" spans="1:5" s="10" customFormat="1" ht="15.75" hidden="1">
      <c r="A225" s="81" t="s">
        <v>105</v>
      </c>
      <c r="B225" s="100"/>
      <c r="C225" s="77"/>
      <c r="D225" s="77"/>
      <c r="E225" s="77"/>
    </row>
    <row r="226" spans="1:5" s="10" customFormat="1" ht="15.75" hidden="1">
      <c r="A226" s="104" t="s">
        <v>346</v>
      </c>
      <c r="B226" s="100"/>
      <c r="C226" s="77">
        <f>SUM(C225)</f>
        <v>0</v>
      </c>
      <c r="D226" s="77">
        <f>SUM(D225)</f>
        <v>0</v>
      </c>
      <c r="E226" s="77">
        <f>SUM(E225)</f>
        <v>0</v>
      </c>
    </row>
    <row r="227" spans="1:5" s="10" customFormat="1" ht="15.75" hidden="1">
      <c r="A227" s="81" t="s">
        <v>347</v>
      </c>
      <c r="B227" s="100">
        <v>2</v>
      </c>
      <c r="C227" s="77"/>
      <c r="D227" s="77"/>
      <c r="E227" s="77"/>
    </row>
    <row r="228" spans="1:5" s="10" customFormat="1" ht="15.75" hidden="1">
      <c r="A228" s="81" t="s">
        <v>555</v>
      </c>
      <c r="B228" s="100">
        <v>2</v>
      </c>
      <c r="C228" s="77"/>
      <c r="D228" s="77"/>
      <c r="E228" s="77"/>
    </row>
    <row r="229" spans="1:5" s="10" customFormat="1" ht="15.75" hidden="1">
      <c r="A229" s="81" t="s">
        <v>106</v>
      </c>
      <c r="B229" s="100">
        <v>2</v>
      </c>
      <c r="C229" s="77"/>
      <c r="D229" s="77"/>
      <c r="E229" s="77"/>
    </row>
    <row r="230" spans="1:5" s="10" customFormat="1" ht="31.5" hidden="1">
      <c r="A230" s="103" t="s">
        <v>349</v>
      </c>
      <c r="B230" s="100"/>
      <c r="C230" s="77">
        <f>SUM(C228:C229)</f>
        <v>0</v>
      </c>
      <c r="D230" s="77">
        <f>SUM(D228:D229)</f>
        <v>0</v>
      </c>
      <c r="E230" s="77">
        <f>SUM(E228:E229)</f>
        <v>0</v>
      </c>
    </row>
    <row r="231" spans="1:5" s="10" customFormat="1" ht="15.75" hidden="1">
      <c r="A231" s="61" t="s">
        <v>348</v>
      </c>
      <c r="B231" s="100"/>
      <c r="C231" s="77">
        <f>C227+C230</f>
        <v>0</v>
      </c>
      <c r="D231" s="77">
        <f>D227+D230</f>
        <v>0</v>
      </c>
      <c r="E231" s="77">
        <f>E227+E230</f>
        <v>0</v>
      </c>
    </row>
    <row r="232" spans="1:5" s="10" customFormat="1" ht="15.75" hidden="1">
      <c r="A232" s="81" t="s">
        <v>105</v>
      </c>
      <c r="B232" s="100">
        <v>2</v>
      </c>
      <c r="C232" s="77"/>
      <c r="D232" s="77"/>
      <c r="E232" s="77"/>
    </row>
    <row r="233" spans="1:5" s="10" customFormat="1" ht="15.75" hidden="1">
      <c r="A233" s="81" t="s">
        <v>105</v>
      </c>
      <c r="B233" s="100">
        <v>2</v>
      </c>
      <c r="C233" s="77"/>
      <c r="D233" s="77"/>
      <c r="E233" s="77"/>
    </row>
    <row r="234" spans="1:5" s="10" customFormat="1" ht="15.75" hidden="1">
      <c r="A234" s="81" t="s">
        <v>105</v>
      </c>
      <c r="B234" s="100">
        <v>2</v>
      </c>
      <c r="C234" s="77"/>
      <c r="D234" s="77"/>
      <c r="E234" s="77"/>
    </row>
    <row r="235" spans="1:5" s="10" customFormat="1" ht="15.75" hidden="1">
      <c r="A235" s="104" t="s">
        <v>350</v>
      </c>
      <c r="B235" s="100"/>
      <c r="C235" s="77">
        <f>SUM(C232:C234)</f>
        <v>0</v>
      </c>
      <c r="D235" s="77">
        <f>SUM(D232:D234)</f>
        <v>0</v>
      </c>
      <c r="E235" s="77">
        <f>SUM(E232:E234)</f>
        <v>0</v>
      </c>
    </row>
    <row r="236" spans="1:5" s="10" customFormat="1" ht="15.75" hidden="1">
      <c r="A236" s="81" t="s">
        <v>351</v>
      </c>
      <c r="B236" s="100">
        <v>2</v>
      </c>
      <c r="C236" s="77"/>
      <c r="D236" s="77"/>
      <c r="E236" s="77"/>
    </row>
    <row r="237" spans="1:5" s="10" customFormat="1" ht="15.75" hidden="1">
      <c r="A237" s="81" t="s">
        <v>352</v>
      </c>
      <c r="B237" s="100">
        <v>2</v>
      </c>
      <c r="C237" s="77"/>
      <c r="D237" s="77"/>
      <c r="E237" s="77"/>
    </row>
    <row r="238" spans="1:5" s="10" customFormat="1" ht="15.75" hidden="1">
      <c r="A238" s="61" t="s">
        <v>353</v>
      </c>
      <c r="B238" s="100"/>
      <c r="C238" s="77">
        <f>SUM(C236:C237)</f>
        <v>0</v>
      </c>
      <c r="D238" s="77">
        <f>SUM(D236:D237)</f>
        <v>0</v>
      </c>
      <c r="E238" s="77">
        <f>SUM(E236:E237)</f>
        <v>0</v>
      </c>
    </row>
    <row r="239" spans="1:5" s="10" customFormat="1" ht="31.5" hidden="1">
      <c r="A239" s="61" t="s">
        <v>354</v>
      </c>
      <c r="B239" s="100">
        <v>2</v>
      </c>
      <c r="C239" s="77"/>
      <c r="D239" s="77"/>
      <c r="E239" s="77"/>
    </row>
    <row r="240" spans="1:5" s="10" customFormat="1" ht="15.75" hidden="1">
      <c r="A240" s="40" t="s">
        <v>345</v>
      </c>
      <c r="B240" s="96"/>
      <c r="C240" s="78">
        <f>SUM(C241:C241:C243)</f>
        <v>0</v>
      </c>
      <c r="D240" s="78">
        <f>SUM(D241:D241:D243)</f>
        <v>0</v>
      </c>
      <c r="E240" s="78">
        <f>SUM(E241:E241:E243)</f>
        <v>0</v>
      </c>
    </row>
    <row r="241" spans="1:5" s="10" customFormat="1" ht="15.75" hidden="1">
      <c r="A241" s="81" t="s">
        <v>374</v>
      </c>
      <c r="B241" s="94">
        <v>1</v>
      </c>
      <c r="C241" s="77">
        <f>SUMIF($B$224:$B$240,"1",C$224:C$240)</f>
        <v>0</v>
      </c>
      <c r="D241" s="77">
        <f>SUMIF($B$224:$B$240,"1",D$224:D$240)</f>
        <v>0</v>
      </c>
      <c r="E241" s="77">
        <f>SUMIF($B$224:$B$240,"1",E$224:E$240)</f>
        <v>0</v>
      </c>
    </row>
    <row r="242" spans="1:5" s="10" customFormat="1" ht="15.75" hidden="1">
      <c r="A242" s="81" t="s">
        <v>219</v>
      </c>
      <c r="B242" s="94">
        <v>2</v>
      </c>
      <c r="C242" s="77">
        <f>SUMIF($B$224:$B$240,"2",C$224:C$240)</f>
        <v>0</v>
      </c>
      <c r="D242" s="77">
        <f>SUMIF($B$224:$B$240,"2",D$224:D$240)</f>
        <v>0</v>
      </c>
      <c r="E242" s="77">
        <f>SUMIF($B$224:$B$240,"2",E$224:E$240)</f>
        <v>0</v>
      </c>
    </row>
    <row r="243" spans="1:5" s="10" customFormat="1" ht="15.75" hidden="1">
      <c r="A243" s="81" t="s">
        <v>112</v>
      </c>
      <c r="B243" s="94">
        <v>3</v>
      </c>
      <c r="C243" s="77">
        <f>SUMIF($B$224:$B$240,"3",C$224:C$240)</f>
        <v>0</v>
      </c>
      <c r="D243" s="77">
        <f>SUMIF($B$224:$B$240,"3",D$224:D$240)</f>
        <v>0</v>
      </c>
      <c r="E243" s="77">
        <f>SUMIF($B$224:$B$240,"3",E$224:E$240)</f>
        <v>0</v>
      </c>
    </row>
    <row r="244" spans="1:5" s="10" customFormat="1" ht="15.75">
      <c r="A244" s="65" t="s">
        <v>358</v>
      </c>
      <c r="B244" s="17"/>
      <c r="C244" s="78"/>
      <c r="D244" s="78"/>
      <c r="E244" s="78"/>
    </row>
    <row r="245" spans="1:5" s="10" customFormat="1" ht="15.75" hidden="1">
      <c r="A245" s="81"/>
      <c r="B245" s="17"/>
      <c r="C245" s="78"/>
      <c r="D245" s="78"/>
      <c r="E245" s="78"/>
    </row>
    <row r="246" spans="1:5" s="10" customFormat="1" ht="31.5" hidden="1">
      <c r="A246" s="61" t="s">
        <v>357</v>
      </c>
      <c r="B246" s="17"/>
      <c r="C246" s="77"/>
      <c r="D246" s="77"/>
      <c r="E246" s="77"/>
    </row>
    <row r="247" spans="1:5" s="10" customFormat="1" ht="15.75" hidden="1">
      <c r="A247" s="81"/>
      <c r="B247" s="17"/>
      <c r="C247" s="77"/>
      <c r="D247" s="77"/>
      <c r="E247" s="77"/>
    </row>
    <row r="248" spans="1:5" s="10" customFormat="1" ht="15.75">
      <c r="A248" s="81" t="s">
        <v>470</v>
      </c>
      <c r="B248" s="17">
        <v>2</v>
      </c>
      <c r="C248" s="77">
        <v>99600</v>
      </c>
      <c r="D248" s="77">
        <v>99600</v>
      </c>
      <c r="E248" s="77">
        <v>36900</v>
      </c>
    </row>
    <row r="249" spans="1:5" s="10" customFormat="1" ht="33.75" customHeight="1">
      <c r="A249" s="61" t="s">
        <v>419</v>
      </c>
      <c r="B249" s="17"/>
      <c r="C249" s="77">
        <f>SUM(C247:C248)</f>
        <v>99600</v>
      </c>
      <c r="D249" s="77">
        <f>SUM(D247:D248)</f>
        <v>99600</v>
      </c>
      <c r="E249" s="77">
        <f>SUM(E247:E248)</f>
        <v>36900</v>
      </c>
    </row>
    <row r="250" spans="1:5" s="10" customFormat="1" ht="15.75" hidden="1">
      <c r="A250" s="61"/>
      <c r="B250" s="17"/>
      <c r="C250" s="77"/>
      <c r="D250" s="77"/>
      <c r="E250" s="77"/>
    </row>
    <row r="251" spans="1:5" s="10" customFormat="1" ht="31.5">
      <c r="A251" s="81" t="s">
        <v>617</v>
      </c>
      <c r="B251" s="17">
        <v>2</v>
      </c>
      <c r="C251" s="77">
        <v>0</v>
      </c>
      <c r="D251" s="77">
        <v>185810</v>
      </c>
      <c r="E251" s="77">
        <v>183100</v>
      </c>
    </row>
    <row r="252" spans="1:5" s="10" customFormat="1" ht="31.5">
      <c r="A252" s="61" t="s">
        <v>631</v>
      </c>
      <c r="B252" s="17">
        <v>2</v>
      </c>
      <c r="C252" s="77">
        <v>0</v>
      </c>
      <c r="D252" s="77">
        <v>50000</v>
      </c>
      <c r="E252" s="77">
        <v>50000</v>
      </c>
    </row>
    <row r="253" spans="1:5" s="10" customFormat="1" ht="31.5">
      <c r="A253" s="61" t="s">
        <v>420</v>
      </c>
      <c r="B253" s="17"/>
      <c r="C253" s="77">
        <f>SUM(C250:C252)</f>
        <v>0</v>
      </c>
      <c r="D253" s="77">
        <f>SUM(D250:D252)</f>
        <v>235810</v>
      </c>
      <c r="E253" s="77">
        <f>SUM(E250:E252)</f>
        <v>233100</v>
      </c>
    </row>
    <row r="254" spans="1:5" s="10" customFormat="1" ht="31.5">
      <c r="A254" s="40" t="s">
        <v>358</v>
      </c>
      <c r="B254" s="96"/>
      <c r="C254" s="78">
        <f>SUM(C255:C255:C257)</f>
        <v>99600</v>
      </c>
      <c r="D254" s="78">
        <f>SUM(D255:D255:D257)</f>
        <v>335410</v>
      </c>
      <c r="E254" s="78">
        <f>SUM(E255:E255:E257)</f>
        <v>270000</v>
      </c>
    </row>
    <row r="255" spans="1:5" s="10" customFormat="1" ht="15.75">
      <c r="A255" s="81" t="s">
        <v>374</v>
      </c>
      <c r="B255" s="94">
        <v>1</v>
      </c>
      <c r="C255" s="77">
        <f>SUMIF($B$244:$B$254,"1",C$244:C$254)</f>
        <v>0</v>
      </c>
      <c r="D255" s="77">
        <f>SUMIF($B$244:$B$254,"1",D$244:D$254)</f>
        <v>0</v>
      </c>
      <c r="E255" s="77">
        <f>SUMIF($B$244:$B$254,"1",E$244:E$254)</f>
        <v>0</v>
      </c>
    </row>
    <row r="256" spans="1:5" s="10" customFormat="1" ht="15.75">
      <c r="A256" s="81" t="s">
        <v>219</v>
      </c>
      <c r="B256" s="94">
        <v>2</v>
      </c>
      <c r="C256" s="77">
        <f>SUMIF($B$244:$B$254,"2",C$244:C$254)</f>
        <v>99600</v>
      </c>
      <c r="D256" s="77">
        <f>SUMIF($B$244:$B$254,"2",D$244:D$254)</f>
        <v>335410</v>
      </c>
      <c r="E256" s="77">
        <f>SUMIF($B$244:$B$254,"2",E$244:E$254)</f>
        <v>270000</v>
      </c>
    </row>
    <row r="257" spans="1:5" s="10" customFormat="1" ht="15.75">
      <c r="A257" s="81" t="s">
        <v>112</v>
      </c>
      <c r="B257" s="94">
        <v>3</v>
      </c>
      <c r="C257" s="77">
        <f>SUMIF($B$244:$B$254,"3",C$244:C$254)</f>
        <v>0</v>
      </c>
      <c r="D257" s="77">
        <f>SUMIF($B$244:$B$254,"3",D$244:D$254)</f>
        <v>0</v>
      </c>
      <c r="E257" s="77">
        <f>SUMIF($B$244:$B$254,"3",E$244:E$254)</f>
        <v>0</v>
      </c>
    </row>
    <row r="258" spans="1:5" s="10" customFormat="1" ht="15.75">
      <c r="A258" s="65" t="s">
        <v>359</v>
      </c>
      <c r="B258" s="17"/>
      <c r="C258" s="78"/>
      <c r="D258" s="78"/>
      <c r="E258" s="78"/>
    </row>
    <row r="259" spans="1:5" s="10" customFormat="1" ht="15.75" hidden="1">
      <c r="A259" s="61"/>
      <c r="B259" s="17"/>
      <c r="C259" s="77"/>
      <c r="D259" s="77"/>
      <c r="E259" s="77"/>
    </row>
    <row r="260" spans="1:5" s="10" customFormat="1" ht="31.5" hidden="1">
      <c r="A260" s="61" t="s">
        <v>360</v>
      </c>
      <c r="B260" s="17"/>
      <c r="C260" s="77"/>
      <c r="D260" s="77"/>
      <c r="E260" s="77"/>
    </row>
    <row r="261" spans="1:5" s="10" customFormat="1" ht="31.5">
      <c r="A261" s="81" t="s">
        <v>508</v>
      </c>
      <c r="B261" s="17">
        <v>2</v>
      </c>
      <c r="C261" s="77">
        <v>242500</v>
      </c>
      <c r="D261" s="77">
        <v>242500</v>
      </c>
      <c r="E261" s="77">
        <v>0</v>
      </c>
    </row>
    <row r="262" spans="1:5" s="10" customFormat="1" ht="47.25">
      <c r="A262" s="61" t="s">
        <v>421</v>
      </c>
      <c r="B262" s="17"/>
      <c r="C262" s="77">
        <f>SUM(C261)</f>
        <v>242500</v>
      </c>
      <c r="D262" s="77">
        <f>SUM(D261)</f>
        <v>242500</v>
      </c>
      <c r="E262" s="77">
        <f>SUM(E261)</f>
        <v>0</v>
      </c>
    </row>
    <row r="263" spans="1:5" s="10" customFormat="1" ht="15.75" hidden="1">
      <c r="A263" s="61"/>
      <c r="B263" s="17"/>
      <c r="C263" s="77"/>
      <c r="D263" s="77"/>
      <c r="E263" s="77"/>
    </row>
    <row r="264" spans="1:5" s="10" customFormat="1" ht="15.75" hidden="1">
      <c r="A264" s="61"/>
      <c r="B264" s="17"/>
      <c r="C264" s="77"/>
      <c r="D264" s="77"/>
      <c r="E264" s="77"/>
    </row>
    <row r="265" spans="1:5" s="10" customFormat="1" ht="15.75" hidden="1">
      <c r="A265" s="61"/>
      <c r="B265" s="17"/>
      <c r="C265" s="77"/>
      <c r="D265" s="77"/>
      <c r="E265" s="77"/>
    </row>
    <row r="266" spans="1:5" s="10" customFormat="1" ht="15.75" hidden="1">
      <c r="A266" s="61" t="s">
        <v>422</v>
      </c>
      <c r="B266" s="17"/>
      <c r="C266" s="77"/>
      <c r="D266" s="77"/>
      <c r="E266" s="77"/>
    </row>
    <row r="267" spans="1:5" s="10" customFormat="1" ht="31.5">
      <c r="A267" s="40" t="s">
        <v>359</v>
      </c>
      <c r="B267" s="96"/>
      <c r="C267" s="78">
        <f>SUM(C268:C268:C270)</f>
        <v>242500</v>
      </c>
      <c r="D267" s="78">
        <f>SUM(D268:D268:D270)</f>
        <v>242500</v>
      </c>
      <c r="E267" s="78">
        <f>SUM(E268:E268:E270)</f>
        <v>0</v>
      </c>
    </row>
    <row r="268" spans="1:5" s="10" customFormat="1" ht="15.75">
      <c r="A268" s="81" t="s">
        <v>374</v>
      </c>
      <c r="B268" s="94">
        <v>1</v>
      </c>
      <c r="C268" s="77">
        <f>SUMIF($B$258:$B$267,"1",C$258:C$267)</f>
        <v>0</v>
      </c>
      <c r="D268" s="77">
        <f>SUMIF($B$258:$B$267,"1",D$258:D$267)</f>
        <v>0</v>
      </c>
      <c r="E268" s="77">
        <f>SUMIF($B$258:$B$267,"1",E$258:E$267)</f>
        <v>0</v>
      </c>
    </row>
    <row r="269" spans="1:5" s="10" customFormat="1" ht="15.75">
      <c r="A269" s="81" t="s">
        <v>219</v>
      </c>
      <c r="B269" s="94">
        <v>2</v>
      </c>
      <c r="C269" s="77">
        <f>SUMIF($B$258:$B$267,"2",C$258:C$267)</f>
        <v>242500</v>
      </c>
      <c r="D269" s="77">
        <f>SUMIF($B$258:$B$267,"2",D$258:D$267)</f>
        <v>242500</v>
      </c>
      <c r="E269" s="77">
        <f>SUMIF($B$258:$B$267,"2",E$258:E$267)</f>
        <v>0</v>
      </c>
    </row>
    <row r="270" spans="1:5" s="10" customFormat="1" ht="15.75">
      <c r="A270" s="81" t="s">
        <v>112</v>
      </c>
      <c r="B270" s="94">
        <v>3</v>
      </c>
      <c r="C270" s="77">
        <f>SUMIF($B$258:$B$267,"3",C$258:C$267)</f>
        <v>0</v>
      </c>
      <c r="D270" s="77">
        <f>SUMIF($B$258:$B$267,"3",D$258:D$267)</f>
        <v>0</v>
      </c>
      <c r="E270" s="77">
        <f>SUMIF($B$258:$B$267,"3",E$258:E$267)</f>
        <v>0</v>
      </c>
    </row>
    <row r="271" spans="1:5" s="10" customFormat="1" ht="49.5">
      <c r="A271" s="66" t="s">
        <v>434</v>
      </c>
      <c r="B271" s="97"/>
      <c r="C271" s="132"/>
      <c r="D271" s="132"/>
      <c r="E271" s="132"/>
    </row>
    <row r="272" spans="1:5" s="10" customFormat="1" ht="31.5">
      <c r="A272" s="65" t="s">
        <v>149</v>
      </c>
      <c r="B272" s="97"/>
      <c r="C272" s="132"/>
      <c r="D272" s="132"/>
      <c r="E272" s="132"/>
    </row>
    <row r="273" spans="1:5" s="10" customFormat="1" ht="28.5" customHeight="1">
      <c r="A273" s="61" t="s">
        <v>205</v>
      </c>
      <c r="B273" s="97">
        <v>2</v>
      </c>
      <c r="C273" s="79">
        <v>4888951</v>
      </c>
      <c r="D273" s="79">
        <v>4888951</v>
      </c>
      <c r="E273" s="79">
        <v>4888951</v>
      </c>
    </row>
    <row r="274" spans="1:5" s="10" customFormat="1" ht="15.75" hidden="1">
      <c r="A274" s="61" t="s">
        <v>425</v>
      </c>
      <c r="B274" s="96">
        <v>2</v>
      </c>
      <c r="C274" s="79"/>
      <c r="D274" s="79"/>
      <c r="E274" s="79"/>
    </row>
    <row r="275" spans="1:5" s="10" customFormat="1" ht="31.5">
      <c r="A275" s="40" t="s">
        <v>149</v>
      </c>
      <c r="B275" s="96"/>
      <c r="C275" s="78">
        <f>SUM(C276:C278)</f>
        <v>4888951</v>
      </c>
      <c r="D275" s="78">
        <f>SUM(D276:D278)</f>
        <v>4888951</v>
      </c>
      <c r="E275" s="78">
        <f>SUM(E276:E278)</f>
        <v>4888951</v>
      </c>
    </row>
    <row r="276" spans="1:5" s="10" customFormat="1" ht="15.75">
      <c r="A276" s="81" t="s">
        <v>374</v>
      </c>
      <c r="B276" s="94">
        <v>1</v>
      </c>
      <c r="C276" s="77">
        <f>SUMIF($B$272:$B$275,"1",C$272:C$275)</f>
        <v>0</v>
      </c>
      <c r="D276" s="77">
        <f>SUMIF($B$272:$B$275,"1",D$272:D$275)</f>
        <v>0</v>
      </c>
      <c r="E276" s="77">
        <f>SUMIF($B$272:$B$275,"1",E$272:E$275)</f>
        <v>0</v>
      </c>
    </row>
    <row r="277" spans="1:5" s="10" customFormat="1" ht="15.75">
      <c r="A277" s="81" t="s">
        <v>219</v>
      </c>
      <c r="B277" s="94">
        <v>2</v>
      </c>
      <c r="C277" s="77">
        <f>SUMIF($B$272:$B$275,"2",C$272:C$275)</f>
        <v>4888951</v>
      </c>
      <c r="D277" s="77">
        <f>SUMIF($B$272:$B$275,"2",D$272:D$275)</f>
        <v>4888951</v>
      </c>
      <c r="E277" s="77">
        <f>SUMIF($B$272:$B$275,"2",E$272:E$275)</f>
        <v>4888951</v>
      </c>
    </row>
    <row r="278" spans="1:5" s="10" customFormat="1" ht="15.75">
      <c r="A278" s="81" t="s">
        <v>112</v>
      </c>
      <c r="B278" s="94">
        <v>3</v>
      </c>
      <c r="C278" s="77">
        <f>SUMIF($B$272:$B$275,"3",C$272:C$275)</f>
        <v>0</v>
      </c>
      <c r="D278" s="77">
        <f>SUMIF($B$272:$B$275,"3",D$272:D$275)</f>
        <v>0</v>
      </c>
      <c r="E278" s="77">
        <f>SUMIF($B$272:$B$275,"3",E$272:E$275)</f>
        <v>0</v>
      </c>
    </row>
    <row r="279" spans="1:5" s="10" customFormat="1" ht="15.75" hidden="1">
      <c r="A279" s="65" t="s">
        <v>150</v>
      </c>
      <c r="B279" s="94"/>
      <c r="C279" s="77"/>
      <c r="D279" s="77"/>
      <c r="E279" s="77"/>
    </row>
    <row r="280" spans="1:5" s="10" customFormat="1" ht="31.5" hidden="1">
      <c r="A280" s="61" t="s">
        <v>205</v>
      </c>
      <c r="B280" s="97">
        <v>2</v>
      </c>
      <c r="C280" s="77"/>
      <c r="D280" s="77"/>
      <c r="E280" s="77"/>
    </row>
    <row r="281" spans="1:5" s="10" customFormat="1" ht="15.75" hidden="1">
      <c r="A281" s="61" t="s">
        <v>425</v>
      </c>
      <c r="B281" s="96">
        <v>2</v>
      </c>
      <c r="C281" s="79"/>
      <c r="D281" s="79"/>
      <c r="E281" s="79"/>
    </row>
    <row r="282" spans="1:5" s="10" customFormat="1" ht="15.75" hidden="1">
      <c r="A282" s="40" t="s">
        <v>150</v>
      </c>
      <c r="B282" s="96"/>
      <c r="C282" s="78">
        <f>SUM(C283:C285)</f>
        <v>0</v>
      </c>
      <c r="D282" s="78">
        <f>SUM(D283:D285)</f>
        <v>0</v>
      </c>
      <c r="E282" s="78">
        <f>SUM(E283:E285)</f>
        <v>0</v>
      </c>
    </row>
    <row r="283" spans="1:5" s="10" customFormat="1" ht="15.75" hidden="1">
      <c r="A283" s="81" t="s">
        <v>374</v>
      </c>
      <c r="B283" s="94">
        <v>1</v>
      </c>
      <c r="C283" s="77">
        <f>SUMIF($B$279:$B$282,"1",C$279:C$282)</f>
        <v>0</v>
      </c>
      <c r="D283" s="77">
        <f>SUMIF($B$279:$B$282,"1",D$279:D$282)</f>
        <v>0</v>
      </c>
      <c r="E283" s="77">
        <f>SUMIF($B$279:$B$282,"1",E$279:E$282)</f>
        <v>0</v>
      </c>
    </row>
    <row r="284" spans="1:5" s="10" customFormat="1" ht="15.75" hidden="1">
      <c r="A284" s="81" t="s">
        <v>219</v>
      </c>
      <c r="B284" s="94">
        <v>2</v>
      </c>
      <c r="C284" s="77">
        <f>SUMIF($B$279:$B$282,"2",C$279:C$282)</f>
        <v>0</v>
      </c>
      <c r="D284" s="77">
        <f>SUMIF($B$279:$B$282,"2",D$279:D$282)</f>
        <v>0</v>
      </c>
      <c r="E284" s="77">
        <f>SUMIF($B$279:$B$282,"2",E$279:E$282)</f>
        <v>0</v>
      </c>
    </row>
    <row r="285" spans="1:5" s="10" customFormat="1" ht="15.75" hidden="1">
      <c r="A285" s="81" t="s">
        <v>112</v>
      </c>
      <c r="B285" s="94">
        <v>3</v>
      </c>
      <c r="C285" s="77">
        <f>SUMIF($B$279:$B$282,"3",C$279:C$282)</f>
        <v>0</v>
      </c>
      <c r="D285" s="77">
        <f>SUMIF($B$279:$B$282,"3",D$279:D$282)</f>
        <v>0</v>
      </c>
      <c r="E285" s="77">
        <f>SUMIF($B$279:$B$282,"3",E$279:E$282)</f>
        <v>0</v>
      </c>
    </row>
    <row r="286" spans="1:5" s="10" customFormat="1" ht="49.5">
      <c r="A286" s="66" t="s">
        <v>87</v>
      </c>
      <c r="B286" s="97"/>
      <c r="C286" s="132"/>
      <c r="D286" s="132"/>
      <c r="E286" s="132"/>
    </row>
    <row r="287" spans="1:5" s="10" customFormat="1" ht="31.5">
      <c r="A287" s="65" t="s">
        <v>147</v>
      </c>
      <c r="B287" s="96"/>
      <c r="C287" s="79"/>
      <c r="D287" s="79"/>
      <c r="E287" s="79"/>
    </row>
    <row r="288" spans="1:5" s="10" customFormat="1" ht="15.75">
      <c r="A288" s="61" t="s">
        <v>204</v>
      </c>
      <c r="B288" s="96"/>
      <c r="C288" s="79"/>
      <c r="D288" s="79"/>
      <c r="E288" s="79"/>
    </row>
    <row r="289" spans="1:5" s="10" customFormat="1" ht="31.5" hidden="1">
      <c r="A289" s="81" t="s">
        <v>423</v>
      </c>
      <c r="B289" s="96"/>
      <c r="C289" s="79"/>
      <c r="D289" s="79"/>
      <c r="E289" s="79"/>
    </row>
    <row r="290" spans="1:5" s="10" customFormat="1" ht="31.5" hidden="1">
      <c r="A290" s="81" t="s">
        <v>216</v>
      </c>
      <c r="B290" s="96"/>
      <c r="C290" s="79"/>
      <c r="D290" s="79"/>
      <c r="E290" s="79"/>
    </row>
    <row r="291" spans="1:5" s="10" customFormat="1" ht="31.5" hidden="1">
      <c r="A291" s="81" t="s">
        <v>424</v>
      </c>
      <c r="B291" s="96">
        <v>2</v>
      </c>
      <c r="C291" s="79"/>
      <c r="D291" s="79"/>
      <c r="E291" s="79"/>
    </row>
    <row r="292" spans="1:5" s="10" customFormat="1" ht="31.5">
      <c r="A292" s="81" t="s">
        <v>215</v>
      </c>
      <c r="B292" s="96">
        <v>2</v>
      </c>
      <c r="C292" s="79">
        <v>0</v>
      </c>
      <c r="D292" s="79">
        <v>2587151</v>
      </c>
      <c r="E292" s="79">
        <v>2587151</v>
      </c>
    </row>
    <row r="293" spans="1:5" s="10" customFormat="1" ht="15.75" hidden="1">
      <c r="A293" s="81" t="s">
        <v>214</v>
      </c>
      <c r="B293" s="96"/>
      <c r="C293" s="79"/>
      <c r="D293" s="79"/>
      <c r="E293" s="79"/>
    </row>
    <row r="294" spans="1:5" s="10" customFormat="1" ht="15.75" hidden="1">
      <c r="A294" s="61" t="s">
        <v>206</v>
      </c>
      <c r="B294" s="96"/>
      <c r="C294" s="79"/>
      <c r="D294" s="79"/>
      <c r="E294" s="79"/>
    </row>
    <row r="295" spans="1:5" s="10" customFormat="1" ht="31.5" hidden="1">
      <c r="A295" s="61" t="s">
        <v>207</v>
      </c>
      <c r="B295" s="96"/>
      <c r="C295" s="79"/>
      <c r="D295" s="79"/>
      <c r="E295" s="79"/>
    </row>
    <row r="296" spans="1:5" s="10" customFormat="1" ht="31.5">
      <c r="A296" s="40" t="s">
        <v>147</v>
      </c>
      <c r="B296" s="96"/>
      <c r="C296" s="78">
        <f>SUM(C297:C299)</f>
        <v>0</v>
      </c>
      <c r="D296" s="78">
        <f>SUM(D297:D299)</f>
        <v>2587151</v>
      </c>
      <c r="E296" s="78">
        <f>SUM(E297:E299)</f>
        <v>2587151</v>
      </c>
    </row>
    <row r="297" spans="1:5" s="10" customFormat="1" ht="15.75">
      <c r="A297" s="81" t="s">
        <v>374</v>
      </c>
      <c r="B297" s="94">
        <v>1</v>
      </c>
      <c r="C297" s="77">
        <f>SUMIF($B$287:$B$296,"1",C$287:C$296)</f>
        <v>0</v>
      </c>
      <c r="D297" s="77">
        <f>SUMIF($B$287:$B$296,"1",D$287:D$296)</f>
        <v>0</v>
      </c>
      <c r="E297" s="77">
        <f>SUMIF($B$287:$B$296,"1",E$287:E$296)</f>
        <v>0</v>
      </c>
    </row>
    <row r="298" spans="1:5" s="10" customFormat="1" ht="15.75">
      <c r="A298" s="81" t="s">
        <v>219</v>
      </c>
      <c r="B298" s="94">
        <v>2</v>
      </c>
      <c r="C298" s="77">
        <f>SUMIF($B$287:$B$296,"2",C$287:C$296)</f>
        <v>0</v>
      </c>
      <c r="D298" s="77">
        <f>SUMIF($B$287:$B$296,"2",D$287:D$296)</f>
        <v>2587151</v>
      </c>
      <c r="E298" s="77">
        <f>SUMIF($B$287:$B$296,"2",E$287:E$296)</f>
        <v>2587151</v>
      </c>
    </row>
    <row r="299" spans="1:5" s="10" customFormat="1" ht="15.75">
      <c r="A299" s="81" t="s">
        <v>112</v>
      </c>
      <c r="B299" s="94">
        <v>3</v>
      </c>
      <c r="C299" s="77">
        <f>SUMIF($B$287:$B$296,"3",C$287:C$296)</f>
        <v>0</v>
      </c>
      <c r="D299" s="77">
        <f>SUMIF($B$287:$B$296,"3",D$287:D$296)</f>
        <v>0</v>
      </c>
      <c r="E299" s="77">
        <f>SUMIF($B$287:$B$296,"3",E$287:E$296)</f>
        <v>0</v>
      </c>
    </row>
    <row r="300" spans="1:5" s="10" customFormat="1" ht="15.75" hidden="1">
      <c r="A300" s="65" t="s">
        <v>148</v>
      </c>
      <c r="B300" s="96"/>
      <c r="C300" s="79"/>
      <c r="D300" s="79"/>
      <c r="E300" s="79"/>
    </row>
    <row r="301" spans="1:5" s="10" customFormat="1" ht="15.75" hidden="1">
      <c r="A301" s="61" t="s">
        <v>204</v>
      </c>
      <c r="B301" s="96"/>
      <c r="C301" s="79"/>
      <c r="D301" s="79"/>
      <c r="E301" s="79"/>
    </row>
    <row r="302" spans="1:5" s="10" customFormat="1" ht="31.5" hidden="1">
      <c r="A302" s="81" t="s">
        <v>423</v>
      </c>
      <c r="B302" s="96"/>
      <c r="C302" s="79"/>
      <c r="D302" s="79"/>
      <c r="E302" s="79"/>
    </row>
    <row r="303" spans="1:5" s="10" customFormat="1" ht="31.5" hidden="1">
      <c r="A303" s="81" t="s">
        <v>216</v>
      </c>
      <c r="B303" s="96"/>
      <c r="C303" s="79"/>
      <c r="D303" s="79"/>
      <c r="E303" s="79"/>
    </row>
    <row r="304" spans="1:5" s="10" customFormat="1" ht="31.5" hidden="1">
      <c r="A304" s="81" t="s">
        <v>424</v>
      </c>
      <c r="B304" s="96">
        <v>2</v>
      </c>
      <c r="C304" s="79"/>
      <c r="D304" s="79"/>
      <c r="E304" s="79"/>
    </row>
    <row r="305" spans="1:5" s="10" customFormat="1" ht="15.75" hidden="1">
      <c r="A305" s="81" t="s">
        <v>215</v>
      </c>
      <c r="B305" s="96"/>
      <c r="C305" s="79"/>
      <c r="D305" s="79"/>
      <c r="E305" s="79"/>
    </row>
    <row r="306" spans="1:5" s="10" customFormat="1" ht="15.75" hidden="1">
      <c r="A306" s="81" t="s">
        <v>214</v>
      </c>
      <c r="B306" s="96"/>
      <c r="C306" s="79"/>
      <c r="D306" s="79"/>
      <c r="E306" s="79"/>
    </row>
    <row r="307" spans="1:5" s="10" customFormat="1" ht="15.75" hidden="1">
      <c r="A307" s="61" t="s">
        <v>206</v>
      </c>
      <c r="B307" s="96"/>
      <c r="C307" s="79"/>
      <c r="D307" s="79"/>
      <c r="E307" s="79"/>
    </row>
    <row r="308" spans="1:5" s="10" customFormat="1" ht="31.5" hidden="1">
      <c r="A308" s="61" t="s">
        <v>207</v>
      </c>
      <c r="B308" s="96"/>
      <c r="C308" s="79"/>
      <c r="D308" s="79"/>
      <c r="E308" s="79"/>
    </row>
    <row r="309" spans="1:5" s="10" customFormat="1" ht="15.75" hidden="1">
      <c r="A309" s="40" t="s">
        <v>148</v>
      </c>
      <c r="B309" s="96"/>
      <c r="C309" s="78">
        <f>SUM(C310:C312)</f>
        <v>0</v>
      </c>
      <c r="D309" s="78">
        <f>SUM(D310:D312)</f>
        <v>0</v>
      </c>
      <c r="E309" s="78">
        <f>SUM(E310:E312)</f>
        <v>0</v>
      </c>
    </row>
    <row r="310" spans="1:5" s="10" customFormat="1" ht="15.75" hidden="1">
      <c r="A310" s="81" t="s">
        <v>374</v>
      </c>
      <c r="B310" s="94">
        <v>1</v>
      </c>
      <c r="C310" s="77">
        <f>SUMIF($B$300:$B$309,"1",C$300:C$309)</f>
        <v>0</v>
      </c>
      <c r="D310" s="77">
        <f>SUMIF($B$300:$B$309,"1",D$300:D$309)</f>
        <v>0</v>
      </c>
      <c r="E310" s="77">
        <f>SUMIF($B$300:$B$309,"1",E$300:E$309)</f>
        <v>0</v>
      </c>
    </row>
    <row r="311" spans="1:5" s="10" customFormat="1" ht="15.75" hidden="1">
      <c r="A311" s="81" t="s">
        <v>219</v>
      </c>
      <c r="B311" s="94">
        <v>2</v>
      </c>
      <c r="C311" s="77">
        <f>SUMIF($B$300:$B$309,"2",C$300:C$309)</f>
        <v>0</v>
      </c>
      <c r="D311" s="77">
        <f>SUMIF($B$300:$B$309,"2",D$300:D$309)</f>
        <v>0</v>
      </c>
      <c r="E311" s="77">
        <f>SUMIF($B$300:$B$309,"2",E$300:E$309)</f>
        <v>0</v>
      </c>
    </row>
    <row r="312" spans="1:5" s="10" customFormat="1" ht="15.75" hidden="1">
      <c r="A312" s="81" t="s">
        <v>112</v>
      </c>
      <c r="B312" s="94">
        <v>3</v>
      </c>
      <c r="C312" s="77">
        <f>SUMIF($B$300:$B$309,"3",C$300:C$309)</f>
        <v>0</v>
      </c>
      <c r="D312" s="77">
        <f>SUMIF($B$300:$B$309,"3",D$300:D$309)</f>
        <v>0</v>
      </c>
      <c r="E312" s="77">
        <f>SUMIF($B$300:$B$309,"3",E$300:E$309)</f>
        <v>0</v>
      </c>
    </row>
    <row r="313" spans="1:5" s="10" customFormat="1" ht="16.5">
      <c r="A313" s="66" t="s">
        <v>88</v>
      </c>
      <c r="B313" s="97"/>
      <c r="C313" s="101">
        <f>C99+C131+C162+C220++C240+C254+C267+C275+C282+C296+C309</f>
        <v>80765896</v>
      </c>
      <c r="D313" s="101">
        <f>D99+D131+D162+D220++D240+D254+D267+D275+D282+D296+D309</f>
        <v>199353587</v>
      </c>
      <c r="E313" s="101">
        <f>E99+E131+E162+E220++E240+E254+E267+E275+E282+E296+E309</f>
        <v>108383698</v>
      </c>
    </row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</sheetData>
  <sheetProtection/>
  <mergeCells count="2">
    <mergeCell ref="A1:E1"/>
    <mergeCell ref="A2:E2"/>
  </mergeCells>
  <printOptions horizontalCentered="1"/>
  <pageMargins left="0.5118110236220472" right="0.31496062992125984" top="0.6692913385826772" bottom="0.6299212598425197" header="0.31496062992125984" footer="0.31496062992125984"/>
  <pageSetup fitToHeight="2" fitToWidth="1" horizontalDpi="300" verticalDpi="300" orientation="portrait" paperSize="9" scale="6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1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2.00390625" style="16" customWidth="1"/>
    <col min="2" max="2" width="6.00390625" style="95" customWidth="1"/>
    <col min="3" max="3" width="12.140625" style="95" customWidth="1"/>
    <col min="4" max="5" width="12.140625" style="16" customWidth="1"/>
    <col min="6" max="16384" width="9.140625" style="16" customWidth="1"/>
  </cols>
  <sheetData>
    <row r="1" spans="1:5" ht="15.75" customHeight="1">
      <c r="A1" s="286" t="s">
        <v>559</v>
      </c>
      <c r="B1" s="286"/>
      <c r="C1" s="286"/>
      <c r="D1" s="286"/>
      <c r="E1" s="286"/>
    </row>
    <row r="2" spans="1:5" ht="15.75">
      <c r="A2" s="258" t="s">
        <v>435</v>
      </c>
      <c r="B2" s="258"/>
      <c r="C2" s="258"/>
      <c r="D2" s="258"/>
      <c r="E2" s="258"/>
    </row>
    <row r="3" ht="15.75">
      <c r="A3" s="42"/>
    </row>
    <row r="4" spans="1:5" s="10" customFormat="1" ht="31.5">
      <c r="A4" s="17" t="s">
        <v>9</v>
      </c>
      <c r="B4" s="17" t="s">
        <v>128</v>
      </c>
      <c r="C4" s="38" t="s">
        <v>4</v>
      </c>
      <c r="D4" s="38" t="s">
        <v>633</v>
      </c>
      <c r="E4" s="38" t="s">
        <v>634</v>
      </c>
    </row>
    <row r="5" spans="1:5" s="10" customFormat="1" ht="16.5">
      <c r="A5" s="66" t="s">
        <v>86</v>
      </c>
      <c r="B5" s="97"/>
      <c r="C5" s="77"/>
      <c r="D5" s="77"/>
      <c r="E5" s="77"/>
    </row>
    <row r="6" spans="1:5" s="10" customFormat="1" ht="15.75">
      <c r="A6" s="65" t="s">
        <v>79</v>
      </c>
      <c r="B6" s="96"/>
      <c r="C6" s="77"/>
      <c r="D6" s="77"/>
      <c r="E6" s="77"/>
    </row>
    <row r="7" spans="1:5" s="10" customFormat="1" ht="15.75">
      <c r="A7" s="40" t="s">
        <v>155</v>
      </c>
      <c r="B7" s="96"/>
      <c r="C7" s="78">
        <f>SUM(C8:C10)</f>
        <v>39218430</v>
      </c>
      <c r="D7" s="78">
        <f>SUM(D8:D10)</f>
        <v>40992028</v>
      </c>
      <c r="E7" s="78">
        <f>SUM(E8:E10)</f>
        <v>38777170</v>
      </c>
    </row>
    <row r="8" spans="1:5" s="10" customFormat="1" ht="15.75">
      <c r="A8" s="81" t="s">
        <v>374</v>
      </c>
      <c r="B8" s="94">
        <v>1</v>
      </c>
      <c r="C8" s="77">
        <f>COFOG!C64</f>
        <v>0</v>
      </c>
      <c r="D8" s="77">
        <f>COFOG!D64</f>
        <v>0</v>
      </c>
      <c r="E8" s="77">
        <f>COFOG!E64</f>
        <v>0</v>
      </c>
    </row>
    <row r="9" spans="1:5" s="10" customFormat="1" ht="15.75">
      <c r="A9" s="81" t="s">
        <v>219</v>
      </c>
      <c r="B9" s="94">
        <v>2</v>
      </c>
      <c r="C9" s="77">
        <f>COFOG!C65</f>
        <v>37681430</v>
      </c>
      <c r="D9" s="77">
        <f>COFOG!D65</f>
        <v>39455028</v>
      </c>
      <c r="E9" s="77">
        <f>COFOG!E65</f>
        <v>37261570</v>
      </c>
    </row>
    <row r="10" spans="1:5" s="10" customFormat="1" ht="15.75">
      <c r="A10" s="81" t="s">
        <v>112</v>
      </c>
      <c r="B10" s="94">
        <v>3</v>
      </c>
      <c r="C10" s="77">
        <f>COFOG!C66</f>
        <v>1537000</v>
      </c>
      <c r="D10" s="77">
        <f>COFOG!D66</f>
        <v>1537000</v>
      </c>
      <c r="E10" s="77">
        <f>COFOG!E66</f>
        <v>1515600</v>
      </c>
    </row>
    <row r="11" spans="1:5" s="10" customFormat="1" ht="31.5">
      <c r="A11" s="40" t="s">
        <v>157</v>
      </c>
      <c r="B11" s="96"/>
      <c r="C11" s="78">
        <f>SUM(C12:C14)</f>
        <v>4520306</v>
      </c>
      <c r="D11" s="78">
        <f>SUM(D12:D14)</f>
        <v>4837961</v>
      </c>
      <c r="E11" s="78">
        <f>SUM(E12:E14)</f>
        <v>4618127</v>
      </c>
    </row>
    <row r="12" spans="1:5" s="10" customFormat="1" ht="15.75">
      <c r="A12" s="81" t="s">
        <v>374</v>
      </c>
      <c r="B12" s="94">
        <v>1</v>
      </c>
      <c r="C12" s="77">
        <f>COFOG!F64</f>
        <v>0</v>
      </c>
      <c r="D12" s="77">
        <f>COFOG!G64</f>
        <v>0</v>
      </c>
      <c r="E12" s="77">
        <f>COFOG!H64</f>
        <v>0</v>
      </c>
    </row>
    <row r="13" spans="1:5" s="10" customFormat="1" ht="15.75">
      <c r="A13" s="81" t="s">
        <v>219</v>
      </c>
      <c r="B13" s="94">
        <v>2</v>
      </c>
      <c r="C13" s="77">
        <f>COFOG!F65</f>
        <v>4214906</v>
      </c>
      <c r="D13" s="77">
        <f>COFOG!G65</f>
        <v>4537789</v>
      </c>
      <c r="E13" s="77">
        <f>COFOG!H65</f>
        <v>4349291</v>
      </c>
    </row>
    <row r="14" spans="1:5" s="10" customFormat="1" ht="15.75">
      <c r="A14" s="81" t="s">
        <v>112</v>
      </c>
      <c r="B14" s="94">
        <v>3</v>
      </c>
      <c r="C14" s="77">
        <f>COFOG!F66</f>
        <v>305400</v>
      </c>
      <c r="D14" s="77">
        <f>COFOG!G66</f>
        <v>300172</v>
      </c>
      <c r="E14" s="77">
        <f>COFOG!H66</f>
        <v>268836</v>
      </c>
    </row>
    <row r="15" spans="1:5" s="10" customFormat="1" ht="15.75">
      <c r="A15" s="40" t="s">
        <v>158</v>
      </c>
      <c r="B15" s="96"/>
      <c r="C15" s="78">
        <f>SUM(C16:C18)</f>
        <v>15929724</v>
      </c>
      <c r="D15" s="78">
        <f>SUM(D16:D18)</f>
        <v>20787762</v>
      </c>
      <c r="E15" s="78">
        <f>SUM(E16:E18)</f>
        <v>14156949</v>
      </c>
    </row>
    <row r="16" spans="1:5" s="10" customFormat="1" ht="15.75">
      <c r="A16" s="81" t="s">
        <v>374</v>
      </c>
      <c r="B16" s="94">
        <v>1</v>
      </c>
      <c r="C16" s="77">
        <f>COFOG!I64</f>
        <v>0</v>
      </c>
      <c r="D16" s="77">
        <f>COFOG!J64</f>
        <v>0</v>
      </c>
      <c r="E16" s="77">
        <f>COFOG!K64</f>
        <v>0</v>
      </c>
    </row>
    <row r="17" spans="1:5" s="10" customFormat="1" ht="15.75">
      <c r="A17" s="81" t="s">
        <v>219</v>
      </c>
      <c r="B17" s="94">
        <v>2</v>
      </c>
      <c r="C17" s="77">
        <f>COFOG!I65</f>
        <v>15929724</v>
      </c>
      <c r="D17" s="77">
        <f>COFOG!J65</f>
        <v>20787762</v>
      </c>
      <c r="E17" s="77">
        <f>COFOG!K65</f>
        <v>14156949</v>
      </c>
    </row>
    <row r="18" spans="1:5" s="10" customFormat="1" ht="15.75">
      <c r="A18" s="81" t="s">
        <v>112</v>
      </c>
      <c r="B18" s="94">
        <v>3</v>
      </c>
      <c r="C18" s="77">
        <f>COFOG!I66</f>
        <v>0</v>
      </c>
      <c r="D18" s="77">
        <f>COFOG!J66</f>
        <v>0</v>
      </c>
      <c r="E18" s="77">
        <f>COFOG!K66</f>
        <v>0</v>
      </c>
    </row>
    <row r="19" spans="1:5" s="10" customFormat="1" ht="15.75">
      <c r="A19" s="65" t="s">
        <v>159</v>
      </c>
      <c r="B19" s="96"/>
      <c r="C19" s="77"/>
      <c r="D19" s="77"/>
      <c r="E19" s="77"/>
    </row>
    <row r="20" spans="1:5" s="10" customFormat="1" ht="31.5">
      <c r="A20" s="103" t="s">
        <v>162</v>
      </c>
      <c r="B20" s="96"/>
      <c r="C20" s="77">
        <f>SUM(C21:C22)</f>
        <v>0</v>
      </c>
      <c r="D20" s="77">
        <f>SUM(D21:D22)</f>
        <v>63000</v>
      </c>
      <c r="E20" s="77">
        <f>SUM(E21:E22)</f>
        <v>63000</v>
      </c>
    </row>
    <row r="21" spans="1:5" s="10" customFormat="1" ht="31.5">
      <c r="A21" s="81" t="s">
        <v>168</v>
      </c>
      <c r="B21" s="96">
        <v>2</v>
      </c>
      <c r="C21" s="77">
        <v>0</v>
      </c>
      <c r="D21" s="77">
        <v>63000</v>
      </c>
      <c r="E21" s="77">
        <v>63000</v>
      </c>
    </row>
    <row r="22" spans="1:5" s="10" customFormat="1" ht="15.75" hidden="1">
      <c r="A22" s="81" t="s">
        <v>169</v>
      </c>
      <c r="B22" s="96">
        <v>2</v>
      </c>
      <c r="C22" s="77"/>
      <c r="D22" s="77"/>
      <c r="E22" s="77"/>
    </row>
    <row r="23" spans="1:5" s="10" customFormat="1" ht="15" customHeight="1">
      <c r="A23" s="104" t="s">
        <v>160</v>
      </c>
      <c r="B23" s="96"/>
      <c r="C23" s="77">
        <f>SUM(C20:C20)</f>
        <v>0</v>
      </c>
      <c r="D23" s="77">
        <f>SUM(D20:D20)</f>
        <v>63000</v>
      </c>
      <c r="E23" s="77">
        <f>SUM(E20:E20)</f>
        <v>63000</v>
      </c>
    </row>
    <row r="24" spans="1:5" s="10" customFormat="1" ht="15.75" hidden="1">
      <c r="A24" s="61" t="s">
        <v>170</v>
      </c>
      <c r="B24" s="96"/>
      <c r="C24" s="77"/>
      <c r="D24" s="77"/>
      <c r="E24" s="77"/>
    </row>
    <row r="25" spans="1:5" s="10" customFormat="1" ht="47.25" hidden="1">
      <c r="A25" s="102" t="s">
        <v>167</v>
      </c>
      <c r="B25" s="96">
        <v>2</v>
      </c>
      <c r="C25" s="77"/>
      <c r="D25" s="77"/>
      <c r="E25" s="77"/>
    </row>
    <row r="26" spans="1:5" s="10" customFormat="1" ht="47.25" hidden="1">
      <c r="A26" s="102" t="s">
        <v>167</v>
      </c>
      <c r="B26" s="96">
        <v>3</v>
      </c>
      <c r="C26" s="77"/>
      <c r="D26" s="77"/>
      <c r="E26" s="77"/>
    </row>
    <row r="27" spans="1:5" s="10" customFormat="1" ht="15.75" hidden="1">
      <c r="A27" s="104" t="s">
        <v>166</v>
      </c>
      <c r="B27" s="96"/>
      <c r="C27" s="77">
        <f>SUM(C25:C26)</f>
        <v>0</v>
      </c>
      <c r="D27" s="77">
        <f>SUM(D25:D26)</f>
        <v>0</v>
      </c>
      <c r="E27" s="77">
        <f>SUM(E25:E26)</f>
        <v>0</v>
      </c>
    </row>
    <row r="28" spans="1:5" s="10" customFormat="1" ht="15.75" hidden="1">
      <c r="A28" s="103" t="s">
        <v>163</v>
      </c>
      <c r="B28" s="96"/>
      <c r="C28" s="77">
        <f>SUM(C29:C29)</f>
        <v>0</v>
      </c>
      <c r="D28" s="77">
        <f>SUM(D29:D29)</f>
        <v>0</v>
      </c>
      <c r="E28" s="77">
        <f>SUM(E29:E29)</f>
        <v>0</v>
      </c>
    </row>
    <row r="29" spans="1:5" s="10" customFormat="1" ht="15.75" hidden="1">
      <c r="A29" s="81" t="s">
        <v>406</v>
      </c>
      <c r="B29" s="96">
        <v>2</v>
      </c>
      <c r="C29" s="77"/>
      <c r="D29" s="77"/>
      <c r="E29" s="77"/>
    </row>
    <row r="30" spans="1:5" s="10" customFormat="1" ht="15.75" hidden="1">
      <c r="A30" s="81" t="s">
        <v>164</v>
      </c>
      <c r="B30" s="96">
        <v>2</v>
      </c>
      <c r="C30" s="77"/>
      <c r="D30" s="77"/>
      <c r="E30" s="77"/>
    </row>
    <row r="31" spans="1:5" s="10" customFormat="1" ht="31.5" hidden="1">
      <c r="A31" s="81" t="s">
        <v>165</v>
      </c>
      <c r="B31" s="96">
        <v>2</v>
      </c>
      <c r="C31" s="77"/>
      <c r="D31" s="77"/>
      <c r="E31" s="77"/>
    </row>
    <row r="32" spans="1:5" s="10" customFormat="1" ht="15.75">
      <c r="A32" s="81" t="s">
        <v>382</v>
      </c>
      <c r="B32" s="96"/>
      <c r="C32" s="77">
        <f>C33+C48</f>
        <v>4640200</v>
      </c>
      <c r="D32" s="77">
        <f>D33+D48</f>
        <v>4640200</v>
      </c>
      <c r="E32" s="77">
        <f>E33+E48</f>
        <v>3345700</v>
      </c>
    </row>
    <row r="33" spans="1:5" s="10" customFormat="1" ht="15.75">
      <c r="A33" s="81" t="s">
        <v>383</v>
      </c>
      <c r="B33" s="96"/>
      <c r="C33" s="77">
        <f>SUM(C34:C47)</f>
        <v>4640200</v>
      </c>
      <c r="D33" s="77">
        <f>SUM(D34:D47)</f>
        <v>4640200</v>
      </c>
      <c r="E33" s="77">
        <f>SUM(E34:E47)</f>
        <v>3345700</v>
      </c>
    </row>
    <row r="34" spans="1:5" s="10" customFormat="1" ht="15.75">
      <c r="A34" s="81" t="s">
        <v>385</v>
      </c>
      <c r="B34" s="96">
        <v>2</v>
      </c>
      <c r="C34" s="77">
        <v>650000</v>
      </c>
      <c r="D34" s="77">
        <v>650000</v>
      </c>
      <c r="E34" s="77">
        <v>60000</v>
      </c>
    </row>
    <row r="35" spans="1:5" s="10" customFormat="1" ht="31.5">
      <c r="A35" s="81" t="s">
        <v>393</v>
      </c>
      <c r="B35" s="96">
        <v>2</v>
      </c>
      <c r="C35" s="77">
        <v>1165200</v>
      </c>
      <c r="D35" s="77">
        <v>1165200</v>
      </c>
      <c r="E35" s="77">
        <v>1055700</v>
      </c>
    </row>
    <row r="36" spans="1:5" s="10" customFormat="1" ht="31.5">
      <c r="A36" s="81" t="s">
        <v>499</v>
      </c>
      <c r="B36" s="96">
        <v>2</v>
      </c>
      <c r="C36" s="77">
        <v>780000</v>
      </c>
      <c r="D36" s="77">
        <v>800000</v>
      </c>
      <c r="E36" s="77">
        <v>800000</v>
      </c>
    </row>
    <row r="37" spans="1:5" s="10" customFormat="1" ht="31.5" hidden="1">
      <c r="A37" s="81" t="s">
        <v>386</v>
      </c>
      <c r="B37" s="96">
        <v>2</v>
      </c>
      <c r="C37" s="77"/>
      <c r="D37" s="77"/>
      <c r="E37" s="77"/>
    </row>
    <row r="38" spans="1:5" s="10" customFormat="1" ht="31.5">
      <c r="A38" s="81" t="s">
        <v>394</v>
      </c>
      <c r="B38" s="96">
        <v>2</v>
      </c>
      <c r="C38" s="77">
        <v>100000</v>
      </c>
      <c r="D38" s="77">
        <v>100000</v>
      </c>
      <c r="E38" s="77">
        <v>0</v>
      </c>
    </row>
    <row r="39" spans="1:5" s="10" customFormat="1" ht="31.5">
      <c r="A39" s="81" t="s">
        <v>392</v>
      </c>
      <c r="B39" s="96">
        <v>2</v>
      </c>
      <c r="C39" s="77">
        <v>100000</v>
      </c>
      <c r="D39" s="77">
        <v>100000</v>
      </c>
      <c r="E39" s="77">
        <v>60000</v>
      </c>
    </row>
    <row r="40" spans="1:5" s="10" customFormat="1" ht="15.75">
      <c r="A40" s="81" t="s">
        <v>391</v>
      </c>
      <c r="B40" s="96">
        <v>2</v>
      </c>
      <c r="C40" s="77">
        <v>200000</v>
      </c>
      <c r="D40" s="77">
        <v>200000</v>
      </c>
      <c r="E40" s="77">
        <v>0</v>
      </c>
    </row>
    <row r="41" spans="1:5" s="10" customFormat="1" ht="15.75">
      <c r="A41" s="81" t="s">
        <v>390</v>
      </c>
      <c r="B41" s="96">
        <v>2</v>
      </c>
      <c r="C41" s="77">
        <v>680000</v>
      </c>
      <c r="D41" s="77">
        <v>140000</v>
      </c>
      <c r="E41" s="77">
        <v>0</v>
      </c>
    </row>
    <row r="42" spans="1:5" s="10" customFormat="1" ht="15.75">
      <c r="A42" s="81" t="s">
        <v>389</v>
      </c>
      <c r="B42" s="96">
        <v>2</v>
      </c>
      <c r="C42" s="77">
        <v>480000</v>
      </c>
      <c r="D42" s="77">
        <v>1020000</v>
      </c>
      <c r="E42" s="77">
        <v>1020000</v>
      </c>
    </row>
    <row r="43" spans="1:5" s="10" customFormat="1" ht="31.5">
      <c r="A43" s="81" t="s">
        <v>388</v>
      </c>
      <c r="B43" s="96">
        <v>2</v>
      </c>
      <c r="C43" s="77">
        <v>200000</v>
      </c>
      <c r="D43" s="77">
        <v>210000</v>
      </c>
      <c r="E43" s="77">
        <v>210000</v>
      </c>
    </row>
    <row r="44" spans="1:5" s="10" customFormat="1" ht="15.75">
      <c r="A44" s="81" t="s">
        <v>439</v>
      </c>
      <c r="B44" s="96">
        <v>2</v>
      </c>
      <c r="C44" s="77">
        <v>35000</v>
      </c>
      <c r="D44" s="77">
        <v>35000</v>
      </c>
      <c r="E44" s="77">
        <v>30000</v>
      </c>
    </row>
    <row r="45" spans="1:5" s="10" customFormat="1" ht="15.75" hidden="1">
      <c r="A45" s="81" t="s">
        <v>387</v>
      </c>
      <c r="B45" s="96">
        <v>2</v>
      </c>
      <c r="C45" s="77"/>
      <c r="D45" s="77"/>
      <c r="E45" s="77"/>
    </row>
    <row r="46" spans="1:5" s="10" customFormat="1" ht="15.75">
      <c r="A46" s="81" t="s">
        <v>395</v>
      </c>
      <c r="B46" s="96">
        <v>2</v>
      </c>
      <c r="C46" s="77">
        <v>250000</v>
      </c>
      <c r="D46" s="77">
        <v>220000</v>
      </c>
      <c r="E46" s="77">
        <v>110000</v>
      </c>
    </row>
    <row r="47" spans="1:5" s="10" customFormat="1" ht="15.75" hidden="1">
      <c r="A47" s="81" t="s">
        <v>396</v>
      </c>
      <c r="B47" s="96">
        <v>2</v>
      </c>
      <c r="C47" s="77"/>
      <c r="D47" s="77"/>
      <c r="E47" s="77"/>
    </row>
    <row r="48" spans="1:5" s="10" customFormat="1" ht="15.75" hidden="1">
      <c r="A48" s="81" t="s">
        <v>384</v>
      </c>
      <c r="B48" s="96"/>
      <c r="C48" s="77">
        <f>SUM(C49:C58)</f>
        <v>0</v>
      </c>
      <c r="D48" s="77">
        <f>SUM(D49:D58)</f>
        <v>0</v>
      </c>
      <c r="E48" s="77">
        <f>SUM(E49:E58)</f>
        <v>0</v>
      </c>
    </row>
    <row r="49" spans="1:5" s="10" customFormat="1" ht="15.75" hidden="1">
      <c r="A49" s="81" t="s">
        <v>397</v>
      </c>
      <c r="B49" s="96">
        <v>2</v>
      </c>
      <c r="C49" s="77"/>
      <c r="D49" s="77"/>
      <c r="E49" s="77"/>
    </row>
    <row r="50" spans="1:5" s="10" customFormat="1" ht="31.5" hidden="1">
      <c r="A50" s="81" t="s">
        <v>398</v>
      </c>
      <c r="B50" s="96">
        <v>2</v>
      </c>
      <c r="C50" s="77"/>
      <c r="D50" s="77"/>
      <c r="E50" s="77"/>
    </row>
    <row r="51" spans="1:5" s="10" customFormat="1" ht="31.5" hidden="1">
      <c r="A51" s="81" t="s">
        <v>399</v>
      </c>
      <c r="B51" s="96">
        <v>2</v>
      </c>
      <c r="C51" s="77"/>
      <c r="D51" s="77"/>
      <c r="E51" s="77"/>
    </row>
    <row r="52" spans="1:5" s="10" customFormat="1" ht="15.75" hidden="1">
      <c r="A52" s="81" t="s">
        <v>400</v>
      </c>
      <c r="B52" s="96">
        <v>2</v>
      </c>
      <c r="C52" s="77"/>
      <c r="D52" s="77"/>
      <c r="E52" s="77"/>
    </row>
    <row r="53" spans="1:5" s="10" customFormat="1" ht="15.75" hidden="1">
      <c r="A53" s="81" t="s">
        <v>401</v>
      </c>
      <c r="B53" s="96">
        <v>2</v>
      </c>
      <c r="C53" s="77"/>
      <c r="D53" s="77"/>
      <c r="E53" s="77"/>
    </row>
    <row r="54" spans="1:5" s="10" customFormat="1" ht="15.75" hidden="1">
      <c r="A54" s="81" t="s">
        <v>402</v>
      </c>
      <c r="B54" s="96">
        <v>2</v>
      </c>
      <c r="C54" s="77"/>
      <c r="D54" s="77"/>
      <c r="E54" s="77"/>
    </row>
    <row r="55" spans="1:5" s="10" customFormat="1" ht="15.75" hidden="1">
      <c r="A55" s="81" t="s">
        <v>403</v>
      </c>
      <c r="B55" s="96">
        <v>2</v>
      </c>
      <c r="C55" s="77"/>
      <c r="D55" s="77"/>
      <c r="E55" s="77"/>
    </row>
    <row r="56" spans="1:5" s="10" customFormat="1" ht="15.75" hidden="1">
      <c r="A56" s="81" t="s">
        <v>438</v>
      </c>
      <c r="B56" s="96">
        <v>2</v>
      </c>
      <c r="C56" s="77"/>
      <c r="D56" s="77"/>
      <c r="E56" s="77"/>
    </row>
    <row r="57" spans="1:5" s="10" customFormat="1" ht="15.75" hidden="1">
      <c r="A57" s="81" t="s">
        <v>404</v>
      </c>
      <c r="B57" s="96">
        <v>2</v>
      </c>
      <c r="C57" s="77"/>
      <c r="D57" s="77"/>
      <c r="E57" s="77"/>
    </row>
    <row r="58" spans="1:5" s="10" customFormat="1" ht="15.75" hidden="1">
      <c r="A58" s="81" t="s">
        <v>405</v>
      </c>
      <c r="B58" s="96">
        <v>2</v>
      </c>
      <c r="C58" s="77"/>
      <c r="D58" s="77"/>
      <c r="E58" s="77"/>
    </row>
    <row r="59" spans="1:5" s="10" customFormat="1" ht="15.75">
      <c r="A59" s="104" t="s">
        <v>161</v>
      </c>
      <c r="B59" s="96"/>
      <c r="C59" s="77">
        <f>SUM(C30:C32)+SUM(C28:C28)</f>
        <v>4640200</v>
      </c>
      <c r="D59" s="77">
        <f>SUM(D30:D32)+SUM(D28:D28)</f>
        <v>4640200</v>
      </c>
      <c r="E59" s="77">
        <f>SUM(E30:E32)+SUM(E28:E28)</f>
        <v>3345700</v>
      </c>
    </row>
    <row r="60" spans="1:5" s="10" customFormat="1" ht="15.75">
      <c r="A60" s="40" t="s">
        <v>159</v>
      </c>
      <c r="B60" s="96"/>
      <c r="C60" s="78">
        <f>SUM(C61:C63)</f>
        <v>4640200</v>
      </c>
      <c r="D60" s="78">
        <f>SUM(D61:D63)</f>
        <v>4703200</v>
      </c>
      <c r="E60" s="78">
        <f>SUM(E61:E63)</f>
        <v>3408700</v>
      </c>
    </row>
    <row r="61" spans="1:5" s="10" customFormat="1" ht="15.75">
      <c r="A61" s="81" t="s">
        <v>374</v>
      </c>
      <c r="B61" s="94">
        <v>1</v>
      </c>
      <c r="C61" s="77">
        <f>SUMIF($B$19:$B$60,"1",C$19:C$60)</f>
        <v>0</v>
      </c>
      <c r="D61" s="77">
        <f>SUMIF($B$19:$B$60,"1",D$19:D$60)</f>
        <v>0</v>
      </c>
      <c r="E61" s="77">
        <f>SUMIF($B$19:$B$60,"1",E$19:E$60)</f>
        <v>0</v>
      </c>
    </row>
    <row r="62" spans="1:5" s="10" customFormat="1" ht="15.75">
      <c r="A62" s="81" t="s">
        <v>219</v>
      </c>
      <c r="B62" s="94">
        <v>2</v>
      </c>
      <c r="C62" s="77">
        <f>SUMIF($B$19:$B$60,"2",C$19:C$60)</f>
        <v>4640200</v>
      </c>
      <c r="D62" s="77">
        <f>SUMIF($B$19:$B$60,"2",D$19:D$60)</f>
        <v>4703200</v>
      </c>
      <c r="E62" s="77">
        <f>SUMIF($B$19:$B$60,"2",E$19:E$60)</f>
        <v>3408700</v>
      </c>
    </row>
    <row r="63" spans="1:5" s="10" customFormat="1" ht="15.75">
      <c r="A63" s="81" t="s">
        <v>112</v>
      </c>
      <c r="B63" s="94">
        <v>3</v>
      </c>
      <c r="C63" s="77">
        <f>SUMIF($B$19:$B$60,"3",C$19:C$60)</f>
        <v>0</v>
      </c>
      <c r="D63" s="77">
        <f>SUMIF($B$19:$B$60,"3",D$19:D$60)</f>
        <v>0</v>
      </c>
      <c r="E63" s="77">
        <f>SUMIF($B$19:$B$60,"3",E$19:E$60)</f>
        <v>0</v>
      </c>
    </row>
    <row r="64" spans="1:5" s="10" customFormat="1" ht="15.75">
      <c r="A64" s="64" t="s">
        <v>220</v>
      </c>
      <c r="B64" s="17"/>
      <c r="C64" s="77"/>
      <c r="D64" s="77"/>
      <c r="E64" s="77"/>
    </row>
    <row r="65" spans="1:5" s="10" customFormat="1" ht="15.75" hidden="1">
      <c r="A65" s="61" t="s">
        <v>173</v>
      </c>
      <c r="B65" s="17"/>
      <c r="C65" s="77"/>
      <c r="D65" s="77"/>
      <c r="E65" s="77"/>
    </row>
    <row r="66" spans="1:5" s="10" customFormat="1" ht="31.5">
      <c r="A66" s="61" t="s">
        <v>409</v>
      </c>
      <c r="B66" s="17">
        <v>2</v>
      </c>
      <c r="C66" s="77">
        <v>0</v>
      </c>
      <c r="D66" s="77">
        <v>294003</v>
      </c>
      <c r="E66" s="77">
        <v>294003</v>
      </c>
    </row>
    <row r="67" spans="1:5" s="10" customFormat="1" ht="31.5" hidden="1">
      <c r="A67" s="61" t="s">
        <v>548</v>
      </c>
      <c r="B67" s="17">
        <v>2</v>
      </c>
      <c r="C67" s="77"/>
      <c r="D67" s="77"/>
      <c r="E67" s="77"/>
    </row>
    <row r="68" spans="1:5" s="10" customFormat="1" ht="31.5" hidden="1">
      <c r="A68" s="61" t="s">
        <v>408</v>
      </c>
      <c r="B68" s="17"/>
      <c r="C68" s="77"/>
      <c r="D68" s="77"/>
      <c r="E68" s="77"/>
    </row>
    <row r="69" spans="1:5" s="10" customFormat="1" ht="15.75" hidden="1">
      <c r="A69" s="61" t="s">
        <v>407</v>
      </c>
      <c r="B69" s="17"/>
      <c r="C69" s="77"/>
      <c r="D69" s="77"/>
      <c r="E69" s="77"/>
    </row>
    <row r="70" spans="1:5" s="10" customFormat="1" ht="15.75" hidden="1">
      <c r="A70" s="61"/>
      <c r="B70" s="17"/>
      <c r="C70" s="77"/>
      <c r="D70" s="77"/>
      <c r="E70" s="77"/>
    </row>
    <row r="71" spans="1:5" s="10" customFormat="1" ht="31.5" hidden="1">
      <c r="A71" s="61" t="s">
        <v>171</v>
      </c>
      <c r="B71" s="17"/>
      <c r="C71" s="77"/>
      <c r="D71" s="77"/>
      <c r="E71" s="77"/>
    </row>
    <row r="72" spans="1:5" s="10" customFormat="1" ht="15.75" hidden="1">
      <c r="A72" s="61"/>
      <c r="B72" s="17"/>
      <c r="C72" s="77"/>
      <c r="D72" s="77"/>
      <c r="E72" s="77"/>
    </row>
    <row r="73" spans="1:5" s="10" customFormat="1" ht="31.5" hidden="1">
      <c r="A73" s="61" t="s">
        <v>172</v>
      </c>
      <c r="B73" s="17"/>
      <c r="C73" s="77"/>
      <c r="D73" s="77"/>
      <c r="E73" s="77"/>
    </row>
    <row r="74" spans="1:5" s="10" customFormat="1" ht="15.75" hidden="1">
      <c r="A74" s="61"/>
      <c r="B74" s="17"/>
      <c r="C74" s="77"/>
      <c r="D74" s="77"/>
      <c r="E74" s="77"/>
    </row>
    <row r="75" spans="1:5" s="10" customFormat="1" ht="31.5" hidden="1">
      <c r="A75" s="61" t="s">
        <v>175</v>
      </c>
      <c r="B75" s="17"/>
      <c r="C75" s="77"/>
      <c r="D75" s="77"/>
      <c r="E75" s="77"/>
    </row>
    <row r="76" spans="1:5" s="10" customFormat="1" ht="15.75">
      <c r="A76" s="81" t="s">
        <v>132</v>
      </c>
      <c r="B76" s="96">
        <v>2</v>
      </c>
      <c r="C76" s="77">
        <v>200000</v>
      </c>
      <c r="D76" s="77">
        <v>200000</v>
      </c>
      <c r="E76" s="77">
        <v>200000</v>
      </c>
    </row>
    <row r="77" spans="1:5" s="10" customFormat="1" ht="15.75" hidden="1">
      <c r="A77" s="80" t="s">
        <v>106</v>
      </c>
      <c r="B77" s="17"/>
      <c r="C77" s="77"/>
      <c r="D77" s="77"/>
      <c r="E77" s="77"/>
    </row>
    <row r="78" spans="1:5" s="10" customFormat="1" ht="15.75">
      <c r="A78" s="103" t="s">
        <v>131</v>
      </c>
      <c r="B78" s="17"/>
      <c r="C78" s="77">
        <f>SUM(C76:C77)</f>
        <v>200000</v>
      </c>
      <c r="D78" s="77">
        <f>SUM(D76:D77)</f>
        <v>200000</v>
      </c>
      <c r="E78" s="77">
        <f>SUM(E76:E77)</f>
        <v>200000</v>
      </c>
    </row>
    <row r="79" spans="1:5" s="10" customFormat="1" ht="15.75">
      <c r="A79" s="81" t="s">
        <v>117</v>
      </c>
      <c r="B79" s="17">
        <v>2</v>
      </c>
      <c r="C79" s="77">
        <v>900691</v>
      </c>
      <c r="D79" s="77">
        <v>900691</v>
      </c>
      <c r="E79" s="77">
        <v>900691</v>
      </c>
    </row>
    <row r="80" spans="1:5" s="10" customFormat="1" ht="15.75" hidden="1">
      <c r="A80" s="80" t="s">
        <v>431</v>
      </c>
      <c r="B80" s="96">
        <v>2</v>
      </c>
      <c r="C80" s="77"/>
      <c r="D80" s="77"/>
      <c r="E80" s="77"/>
    </row>
    <row r="81" spans="1:5" s="10" customFormat="1" ht="15.75">
      <c r="A81" s="80" t="s">
        <v>564</v>
      </c>
      <c r="B81" s="96">
        <v>2</v>
      </c>
      <c r="C81" s="77">
        <v>50930</v>
      </c>
      <c r="D81" s="77">
        <v>50930</v>
      </c>
      <c r="E81" s="77">
        <v>50930</v>
      </c>
    </row>
    <row r="82" spans="1:5" s="10" customFormat="1" ht="15.75" hidden="1">
      <c r="A82" s="80" t="s">
        <v>432</v>
      </c>
      <c r="B82" s="96">
        <v>2</v>
      </c>
      <c r="C82" s="77"/>
      <c r="D82" s="77"/>
      <c r="E82" s="77"/>
    </row>
    <row r="83" spans="1:5" s="10" customFormat="1" ht="15.75" hidden="1">
      <c r="A83" s="80" t="s">
        <v>440</v>
      </c>
      <c r="B83" s="96">
        <v>2</v>
      </c>
      <c r="C83" s="77"/>
      <c r="D83" s="77"/>
      <c r="E83" s="77"/>
    </row>
    <row r="84" spans="1:5" s="10" customFormat="1" ht="15.75" hidden="1">
      <c r="A84" s="80" t="s">
        <v>433</v>
      </c>
      <c r="B84" s="96">
        <v>2</v>
      </c>
      <c r="C84" s="77"/>
      <c r="D84" s="77"/>
      <c r="E84" s="77"/>
    </row>
    <row r="85" spans="1:5" s="10" customFormat="1" ht="15.75">
      <c r="A85" s="80" t="s">
        <v>573</v>
      </c>
      <c r="B85" s="96">
        <v>2</v>
      </c>
      <c r="C85" s="77">
        <v>0</v>
      </c>
      <c r="D85" s="77">
        <v>101848</v>
      </c>
      <c r="E85" s="77">
        <v>101848</v>
      </c>
    </row>
    <row r="86" spans="1:5" s="10" customFormat="1" ht="15.75">
      <c r="A86" s="125" t="s">
        <v>521</v>
      </c>
      <c r="B86" s="96">
        <v>2</v>
      </c>
      <c r="C86" s="77">
        <v>75432</v>
      </c>
      <c r="D86" s="77">
        <v>75432</v>
      </c>
      <c r="E86" s="77">
        <v>75432</v>
      </c>
    </row>
    <row r="87" spans="1:5" s="10" customFormat="1" ht="31.5">
      <c r="A87" s="103" t="s">
        <v>176</v>
      </c>
      <c r="B87" s="17"/>
      <c r="C87" s="77">
        <f>SUM(C79:C86)</f>
        <v>1027053</v>
      </c>
      <c r="D87" s="77">
        <f>SUM(D79:D86)</f>
        <v>1128901</v>
      </c>
      <c r="E87" s="77">
        <f>SUM(E79:E86)</f>
        <v>1128901</v>
      </c>
    </row>
    <row r="88" spans="1:5" s="10" customFormat="1" ht="15.75">
      <c r="A88" s="80" t="s">
        <v>562</v>
      </c>
      <c r="B88" s="96">
        <v>2</v>
      </c>
      <c r="C88" s="77">
        <v>455475</v>
      </c>
      <c r="D88" s="77">
        <v>455475</v>
      </c>
      <c r="E88" s="77">
        <v>455475</v>
      </c>
    </row>
    <row r="89" spans="1:5" s="10" customFormat="1" ht="15.75">
      <c r="A89" s="80" t="s">
        <v>563</v>
      </c>
      <c r="B89" s="96">
        <v>2</v>
      </c>
      <c r="C89" s="77">
        <v>169152</v>
      </c>
      <c r="D89" s="77">
        <v>169152</v>
      </c>
      <c r="E89" s="77">
        <v>169152</v>
      </c>
    </row>
    <row r="90" spans="1:5" s="10" customFormat="1" ht="15.75" hidden="1">
      <c r="A90" s="80" t="s">
        <v>444</v>
      </c>
      <c r="B90" s="96">
        <v>2</v>
      </c>
      <c r="C90" s="77"/>
      <c r="D90" s="77"/>
      <c r="E90" s="77"/>
    </row>
    <row r="91" spans="1:5" s="10" customFormat="1" ht="15.75" hidden="1">
      <c r="A91" s="80" t="s">
        <v>445</v>
      </c>
      <c r="B91" s="96">
        <v>2</v>
      </c>
      <c r="C91" s="77"/>
      <c r="D91" s="77"/>
      <c r="E91" s="77"/>
    </row>
    <row r="92" spans="1:5" s="10" customFormat="1" ht="15.75" hidden="1">
      <c r="A92" s="80" t="s">
        <v>446</v>
      </c>
      <c r="B92" s="96">
        <v>2</v>
      </c>
      <c r="C92" s="77"/>
      <c r="D92" s="77"/>
      <c r="E92" s="77"/>
    </row>
    <row r="93" spans="1:5" s="10" customFormat="1" ht="15.75">
      <c r="A93" s="80" t="s">
        <v>565</v>
      </c>
      <c r="B93" s="96">
        <v>2</v>
      </c>
      <c r="C93" s="77">
        <v>314304</v>
      </c>
      <c r="D93" s="77">
        <v>314304</v>
      </c>
      <c r="E93" s="77">
        <v>314304</v>
      </c>
    </row>
    <row r="94" spans="1:5" s="10" customFormat="1" ht="15.75">
      <c r="A94" s="80" t="s">
        <v>566</v>
      </c>
      <c r="B94" s="17">
        <v>2</v>
      </c>
      <c r="C94" s="77">
        <v>252386</v>
      </c>
      <c r="D94" s="77">
        <v>252386</v>
      </c>
      <c r="E94" s="77">
        <v>252386</v>
      </c>
    </row>
    <row r="95" spans="1:5" s="10" customFormat="1" ht="15.75" hidden="1">
      <c r="A95" s="80" t="s">
        <v>449</v>
      </c>
      <c r="B95" s="17">
        <v>2</v>
      </c>
      <c r="C95" s="77"/>
      <c r="D95" s="77"/>
      <c r="E95" s="77"/>
    </row>
    <row r="96" spans="1:5" s="10" customFormat="1" ht="15.75" hidden="1">
      <c r="A96" s="80" t="s">
        <v>500</v>
      </c>
      <c r="B96" s="17">
        <v>2</v>
      </c>
      <c r="C96" s="77"/>
      <c r="D96" s="77"/>
      <c r="E96" s="77"/>
    </row>
    <row r="97" spans="1:5" s="10" customFormat="1" ht="15.75" hidden="1">
      <c r="A97" s="80" t="s">
        <v>106</v>
      </c>
      <c r="B97" s="17"/>
      <c r="C97" s="77"/>
      <c r="D97" s="77"/>
      <c r="E97" s="77"/>
    </row>
    <row r="98" spans="1:5" s="10" customFormat="1" ht="15.75">
      <c r="A98" s="103" t="s">
        <v>177</v>
      </c>
      <c r="B98" s="17"/>
      <c r="C98" s="77">
        <f>SUM(C88:C97)</f>
        <v>1191317</v>
      </c>
      <c r="D98" s="77">
        <f>SUM(D88:D97)</f>
        <v>1191317</v>
      </c>
      <c r="E98" s="77">
        <f>SUM(E88:E97)</f>
        <v>1191317</v>
      </c>
    </row>
    <row r="99" spans="1:5" s="10" customFormat="1" ht="31.5">
      <c r="A99" s="104" t="s">
        <v>174</v>
      </c>
      <c r="B99" s="17"/>
      <c r="C99" s="77">
        <f>C78+C87+C98</f>
        <v>2418370</v>
      </c>
      <c r="D99" s="77">
        <f>D78+D87+D98</f>
        <v>2520218</v>
      </c>
      <c r="E99" s="77">
        <f>E78+E87+E98</f>
        <v>2520218</v>
      </c>
    </row>
    <row r="100" spans="1:5" s="10" customFormat="1" ht="15.75" hidden="1">
      <c r="A100" s="61"/>
      <c r="B100" s="96"/>
      <c r="C100" s="77"/>
      <c r="D100" s="77"/>
      <c r="E100" s="77"/>
    </row>
    <row r="101" spans="1:5" s="10" customFormat="1" ht="31.5" hidden="1">
      <c r="A101" s="61" t="s">
        <v>178</v>
      </c>
      <c r="B101" s="96"/>
      <c r="C101" s="77"/>
      <c r="D101" s="77"/>
      <c r="E101" s="77"/>
    </row>
    <row r="102" spans="1:5" s="10" customFormat="1" ht="15.75">
      <c r="A102" s="81" t="s">
        <v>428</v>
      </c>
      <c r="B102" s="96">
        <v>2</v>
      </c>
      <c r="C102" s="77">
        <v>100000</v>
      </c>
      <c r="D102" s="77">
        <v>100000</v>
      </c>
      <c r="E102" s="77">
        <v>0</v>
      </c>
    </row>
    <row r="103" spans="1:5" s="10" customFormat="1" ht="31.5">
      <c r="A103" s="61" t="s">
        <v>179</v>
      </c>
      <c r="B103" s="96"/>
      <c r="C103" s="77">
        <f>SUM(C102)</f>
        <v>100000</v>
      </c>
      <c r="D103" s="77">
        <f>SUM(D102)</f>
        <v>100000</v>
      </c>
      <c r="E103" s="77">
        <f>SUM(E102)</f>
        <v>0</v>
      </c>
    </row>
    <row r="104" spans="1:5" s="10" customFormat="1" ht="15.75" hidden="1">
      <c r="A104" s="61" t="s">
        <v>180</v>
      </c>
      <c r="B104" s="96"/>
      <c r="C104" s="77"/>
      <c r="D104" s="77"/>
      <c r="E104" s="77"/>
    </row>
    <row r="105" spans="1:5" s="10" customFormat="1" ht="15.75" hidden="1">
      <c r="A105" s="61" t="s">
        <v>181</v>
      </c>
      <c r="B105" s="96"/>
      <c r="C105" s="77"/>
      <c r="D105" s="77"/>
      <c r="E105" s="77"/>
    </row>
    <row r="106" spans="1:5" s="10" customFormat="1" ht="15.75" hidden="1">
      <c r="A106" s="113" t="s">
        <v>430</v>
      </c>
      <c r="B106" s="96">
        <v>2</v>
      </c>
      <c r="C106" s="77"/>
      <c r="D106" s="77"/>
      <c r="E106" s="77"/>
    </row>
    <row r="107" spans="1:5" s="10" customFormat="1" ht="15.75">
      <c r="A107" s="113" t="s">
        <v>450</v>
      </c>
      <c r="B107" s="96">
        <v>2</v>
      </c>
      <c r="C107" s="77">
        <v>400000</v>
      </c>
      <c r="D107" s="77">
        <v>400000</v>
      </c>
      <c r="E107" s="77">
        <v>400000</v>
      </c>
    </row>
    <row r="108" spans="1:5" s="10" customFormat="1" ht="15.75" hidden="1">
      <c r="A108" s="113" t="s">
        <v>429</v>
      </c>
      <c r="B108" s="96">
        <v>2</v>
      </c>
      <c r="C108" s="77"/>
      <c r="D108" s="77"/>
      <c r="E108" s="77"/>
    </row>
    <row r="109" spans="1:5" s="10" customFormat="1" ht="15.75" hidden="1">
      <c r="A109" s="113" t="s">
        <v>451</v>
      </c>
      <c r="B109" s="96">
        <v>2</v>
      </c>
      <c r="C109" s="77"/>
      <c r="D109" s="77"/>
      <c r="E109" s="77"/>
    </row>
    <row r="110" spans="1:5" s="10" customFormat="1" ht="15.75">
      <c r="A110" s="105" t="s">
        <v>182</v>
      </c>
      <c r="B110" s="96"/>
      <c r="C110" s="77">
        <f>SUM(C106:C109)</f>
        <v>400000</v>
      </c>
      <c r="D110" s="77">
        <f>SUM(D106:D109)</f>
        <v>400000</v>
      </c>
      <c r="E110" s="77">
        <f>SUM(E106:E109)</f>
        <v>400000</v>
      </c>
    </row>
    <row r="111" spans="1:5" s="10" customFormat="1" ht="15.75" hidden="1">
      <c r="A111" s="81" t="s">
        <v>130</v>
      </c>
      <c r="B111" s="96">
        <v>2</v>
      </c>
      <c r="C111" s="77"/>
      <c r="D111" s="77"/>
      <c r="E111" s="77"/>
    </row>
    <row r="112" spans="1:5" s="10" customFormat="1" ht="15.75" hidden="1">
      <c r="A112" s="81"/>
      <c r="B112" s="96"/>
      <c r="C112" s="77"/>
      <c r="D112" s="77"/>
      <c r="E112" s="77"/>
    </row>
    <row r="113" spans="1:5" s="10" customFormat="1" ht="15.75" hidden="1">
      <c r="A113" s="105" t="s">
        <v>129</v>
      </c>
      <c r="B113" s="96"/>
      <c r="C113" s="77">
        <f>SUM(C111:C112)</f>
        <v>0</v>
      </c>
      <c r="D113" s="77">
        <f>SUM(D111:D112)</f>
        <v>0</v>
      </c>
      <c r="E113" s="77">
        <f>SUM(E111:E112)</f>
        <v>0</v>
      </c>
    </row>
    <row r="114" spans="1:5" s="10" customFormat="1" ht="15.75" hidden="1">
      <c r="A114" s="81"/>
      <c r="B114" s="96"/>
      <c r="C114" s="77"/>
      <c r="D114" s="77"/>
      <c r="E114" s="77"/>
    </row>
    <row r="115" spans="1:5" s="10" customFormat="1" ht="15.75">
      <c r="A115" s="81" t="s">
        <v>628</v>
      </c>
      <c r="B115" s="96">
        <v>2</v>
      </c>
      <c r="C115" s="77">
        <v>0</v>
      </c>
      <c r="D115" s="77">
        <v>967100</v>
      </c>
      <c r="E115" s="77">
        <v>967100</v>
      </c>
    </row>
    <row r="116" spans="1:5" s="10" customFormat="1" ht="15.75">
      <c r="A116" s="105" t="s">
        <v>183</v>
      </c>
      <c r="B116" s="96"/>
      <c r="C116" s="77">
        <f>SUM(C114:C115)</f>
        <v>0</v>
      </c>
      <c r="D116" s="77">
        <f>SUM(D114:D115)</f>
        <v>967100</v>
      </c>
      <c r="E116" s="77">
        <f>SUM(E114:E115)</f>
        <v>967100</v>
      </c>
    </row>
    <row r="117" spans="1:5" s="10" customFormat="1" ht="15.75" hidden="1">
      <c r="A117" s="65"/>
      <c r="B117" s="96"/>
      <c r="C117" s="77"/>
      <c r="D117" s="77"/>
      <c r="E117" s="77"/>
    </row>
    <row r="118" spans="1:5" s="10" customFormat="1" ht="15.75" hidden="1">
      <c r="A118" s="61"/>
      <c r="B118" s="96"/>
      <c r="C118" s="77"/>
      <c r="D118" s="77"/>
      <c r="E118" s="77"/>
    </row>
    <row r="119" spans="1:5" s="10" customFormat="1" ht="31.5">
      <c r="A119" s="104" t="s">
        <v>410</v>
      </c>
      <c r="B119" s="96"/>
      <c r="C119" s="77">
        <f>C110+C113+C116</f>
        <v>400000</v>
      </c>
      <c r="D119" s="77">
        <f>D110+D113+D116</f>
        <v>1367100</v>
      </c>
      <c r="E119" s="77">
        <f>E110+E113+E116</f>
        <v>1367100</v>
      </c>
    </row>
    <row r="120" spans="1:5" s="10" customFormat="1" ht="15.75">
      <c r="A120" s="81" t="s">
        <v>202</v>
      </c>
      <c r="B120" s="96">
        <v>2</v>
      </c>
      <c r="C120" s="77">
        <v>100000</v>
      </c>
      <c r="D120" s="77">
        <v>8481</v>
      </c>
      <c r="E120" s="77">
        <v>0</v>
      </c>
    </row>
    <row r="121" spans="1:5" s="10" customFormat="1" ht="15.75" hidden="1">
      <c r="A121" s="81" t="s">
        <v>203</v>
      </c>
      <c r="B121" s="96">
        <v>2</v>
      </c>
      <c r="C121" s="77"/>
      <c r="D121" s="77"/>
      <c r="E121" s="77"/>
    </row>
    <row r="122" spans="1:5" s="10" customFormat="1" ht="15.75">
      <c r="A122" s="61" t="s">
        <v>411</v>
      </c>
      <c r="B122" s="96"/>
      <c r="C122" s="77">
        <f>SUM(C120:C121)</f>
        <v>100000</v>
      </c>
      <c r="D122" s="77">
        <f>SUM(D120:D121)</f>
        <v>8481</v>
      </c>
      <c r="E122" s="77">
        <f>SUM(E120:E121)</f>
        <v>0</v>
      </c>
    </row>
    <row r="123" spans="1:5" s="10" customFormat="1" ht="15.75">
      <c r="A123" s="63" t="s">
        <v>220</v>
      </c>
      <c r="B123" s="96"/>
      <c r="C123" s="78">
        <f>SUM(C124:C124:C126)</f>
        <v>3018370</v>
      </c>
      <c r="D123" s="78">
        <f>SUM(D124:D124:D126)</f>
        <v>4289802</v>
      </c>
      <c r="E123" s="78">
        <f>SUM(E124:E124:E126)</f>
        <v>4181321</v>
      </c>
    </row>
    <row r="124" spans="1:5" s="10" customFormat="1" ht="15.75">
      <c r="A124" s="81" t="s">
        <v>374</v>
      </c>
      <c r="B124" s="94">
        <v>1</v>
      </c>
      <c r="C124" s="77">
        <f>SUMIF($B$64:$B$123,"1",C$64:C$123)</f>
        <v>0</v>
      </c>
      <c r="D124" s="77">
        <f>SUMIF($B$64:$B$123,"1",D$64:D$123)</f>
        <v>0</v>
      </c>
      <c r="E124" s="77">
        <f>SUMIF($B$64:$B$123,"1",E$64:E$123)</f>
        <v>0</v>
      </c>
    </row>
    <row r="125" spans="1:5" s="10" customFormat="1" ht="15.75">
      <c r="A125" s="81" t="s">
        <v>219</v>
      </c>
      <c r="B125" s="94">
        <v>2</v>
      </c>
      <c r="C125" s="77">
        <f>SUMIF($B$64:$B$123,"2",C$64:C$123)</f>
        <v>3018370</v>
      </c>
      <c r="D125" s="77">
        <f>SUMIF($B$64:$B$123,"2",D$64:D$123)</f>
        <v>4289802</v>
      </c>
      <c r="E125" s="77">
        <f>SUMIF($B$64:$B$123,"2",E$64:E$123)</f>
        <v>4181321</v>
      </c>
    </row>
    <row r="126" spans="1:5" s="10" customFormat="1" ht="15.75">
      <c r="A126" s="81" t="s">
        <v>112</v>
      </c>
      <c r="B126" s="94">
        <v>3</v>
      </c>
      <c r="C126" s="77">
        <f>SUMIF($B$64:$B$123,"3",C$64:C$123)</f>
        <v>0</v>
      </c>
      <c r="D126" s="77">
        <f>SUMIF($B$64:$B$123,"3",D$64:D$123)</f>
        <v>0</v>
      </c>
      <c r="E126" s="77">
        <f>SUMIF($B$64:$B$123,"3",E$64:E$123)</f>
        <v>0</v>
      </c>
    </row>
    <row r="127" spans="1:5" ht="15.75">
      <c r="A127" s="65" t="s">
        <v>84</v>
      </c>
      <c r="B127" s="96"/>
      <c r="C127" s="77"/>
      <c r="D127" s="77"/>
      <c r="E127" s="77"/>
    </row>
    <row r="128" spans="1:5" ht="15.75">
      <c r="A128" s="40" t="s">
        <v>221</v>
      </c>
      <c r="B128" s="96"/>
      <c r="C128" s="78">
        <f>SUM(C129:C131)</f>
        <v>3584851</v>
      </c>
      <c r="D128" s="78">
        <f>SUM(D129:D131)</f>
        <v>107400092</v>
      </c>
      <c r="E128" s="78">
        <f>SUM(E129:E131)</f>
        <v>19808138</v>
      </c>
    </row>
    <row r="129" spans="1:5" ht="15.75">
      <c r="A129" s="81" t="s">
        <v>374</v>
      </c>
      <c r="B129" s="94">
        <v>1</v>
      </c>
      <c r="C129" s="77">
        <f>'Felh '!J45</f>
        <v>0</v>
      </c>
      <c r="D129" s="77">
        <f>'Felh '!K45</f>
        <v>0</v>
      </c>
      <c r="E129" s="77">
        <f>'Felh '!L45</f>
        <v>0</v>
      </c>
    </row>
    <row r="130" spans="1:5" ht="15.75">
      <c r="A130" s="81" t="s">
        <v>219</v>
      </c>
      <c r="B130" s="94">
        <v>2</v>
      </c>
      <c r="C130" s="77">
        <f>'Felh '!J44</f>
        <v>3584851</v>
      </c>
      <c r="D130" s="77">
        <f>'Felh '!K44</f>
        <v>107400092</v>
      </c>
      <c r="E130" s="77">
        <f>'Felh '!L44</f>
        <v>19808138</v>
      </c>
    </row>
    <row r="131" spans="1:5" ht="15.75">
      <c r="A131" s="81" t="s">
        <v>112</v>
      </c>
      <c r="B131" s="94">
        <v>3</v>
      </c>
      <c r="C131" s="77">
        <f>'Felh '!J47</f>
        <v>0</v>
      </c>
      <c r="D131" s="77">
        <f>'Felh '!K47</f>
        <v>0</v>
      </c>
      <c r="E131" s="77">
        <f>'Felh '!L47</f>
        <v>0</v>
      </c>
    </row>
    <row r="132" spans="1:5" ht="15.75">
      <c r="A132" s="40" t="s">
        <v>222</v>
      </c>
      <c r="B132" s="96"/>
      <c r="C132" s="78">
        <f>SUM(C133:C135)</f>
        <v>8714982</v>
      </c>
      <c r="D132" s="78">
        <f>SUM(D133:D135)</f>
        <v>13026983</v>
      </c>
      <c r="E132" s="78">
        <f>SUM(E133:E135)</f>
        <v>9571465</v>
      </c>
    </row>
    <row r="133" spans="1:5" ht="15.75">
      <c r="A133" s="81" t="s">
        <v>374</v>
      </c>
      <c r="B133" s="94">
        <v>1</v>
      </c>
      <c r="C133" s="77">
        <f>'Felh '!J67</f>
        <v>0</v>
      </c>
      <c r="D133" s="77">
        <f>'Felh '!K67</f>
        <v>0</v>
      </c>
      <c r="E133" s="77">
        <f>'Felh '!L67</f>
        <v>0</v>
      </c>
    </row>
    <row r="134" spans="1:5" ht="15.75">
      <c r="A134" s="81" t="s">
        <v>219</v>
      </c>
      <c r="B134" s="94">
        <v>2</v>
      </c>
      <c r="C134" s="77">
        <f>'Felh '!J68</f>
        <v>8714982</v>
      </c>
      <c r="D134" s="77">
        <f>'Felh '!K68</f>
        <v>13026983</v>
      </c>
      <c r="E134" s="77">
        <f>'Felh '!L68</f>
        <v>9571465</v>
      </c>
    </row>
    <row r="135" spans="1:5" ht="15" customHeight="1">
      <c r="A135" s="81" t="s">
        <v>112</v>
      </c>
      <c r="B135" s="94">
        <v>3</v>
      </c>
      <c r="C135" s="77">
        <f>'Felh '!J69</f>
        <v>0</v>
      </c>
      <c r="D135" s="77">
        <f>'Felh '!K69</f>
        <v>0</v>
      </c>
      <c r="E135" s="77">
        <f>'Felh '!L69</f>
        <v>0</v>
      </c>
    </row>
    <row r="136" spans="1:5" ht="15.75">
      <c r="A136" s="40" t="s">
        <v>223</v>
      </c>
      <c r="B136" s="96"/>
      <c r="C136" s="78">
        <f>SUM(C137:C139)</f>
        <v>56742</v>
      </c>
      <c r="D136" s="78">
        <f>SUM(D137:D139)</f>
        <v>71742</v>
      </c>
      <c r="E136" s="78">
        <f>SUM(E137:E139)</f>
        <v>69657</v>
      </c>
    </row>
    <row r="137" spans="1:5" ht="15.75">
      <c r="A137" s="81" t="s">
        <v>374</v>
      </c>
      <c r="B137" s="94">
        <v>1</v>
      </c>
      <c r="C137" s="77">
        <f>'Felh '!J89</f>
        <v>0</v>
      </c>
      <c r="D137" s="77">
        <f>'Felh '!K89</f>
        <v>0</v>
      </c>
      <c r="E137" s="77">
        <f>'Felh '!L89</f>
        <v>0</v>
      </c>
    </row>
    <row r="138" spans="1:5" ht="15.75">
      <c r="A138" s="81" t="s">
        <v>219</v>
      </c>
      <c r="B138" s="94">
        <v>2</v>
      </c>
      <c r="C138" s="77">
        <f>'Felh '!J90</f>
        <v>56742</v>
      </c>
      <c r="D138" s="77">
        <f>'Felh '!K90</f>
        <v>71742</v>
      </c>
      <c r="E138" s="77">
        <f>'Felh '!L90</f>
        <v>69657</v>
      </c>
    </row>
    <row r="139" spans="1:5" ht="15.75">
      <c r="A139" s="81" t="s">
        <v>112</v>
      </c>
      <c r="B139" s="94">
        <v>3</v>
      </c>
      <c r="C139" s="77">
        <f>'Felh '!J91</f>
        <v>0</v>
      </c>
      <c r="D139" s="77">
        <f>'Felh '!K91</f>
        <v>0</v>
      </c>
      <c r="E139" s="77">
        <f>'Felh '!L91</f>
        <v>0</v>
      </c>
    </row>
    <row r="140" spans="1:5" ht="16.5">
      <c r="A140" s="67" t="s">
        <v>224</v>
      </c>
      <c r="B140" s="97"/>
      <c r="C140" s="77"/>
      <c r="D140" s="77"/>
      <c r="E140" s="77"/>
    </row>
    <row r="141" spans="1:5" ht="15.75">
      <c r="A141" s="65" t="s">
        <v>114</v>
      </c>
      <c r="B141" s="96"/>
      <c r="C141" s="15"/>
      <c r="D141" s="15"/>
      <c r="E141" s="15"/>
    </row>
    <row r="142" spans="1:5" ht="15.75">
      <c r="A142" s="61" t="s">
        <v>209</v>
      </c>
      <c r="B142" s="96"/>
      <c r="C142" s="15"/>
      <c r="D142" s="15"/>
      <c r="E142" s="15"/>
    </row>
    <row r="143" spans="1:5" ht="31.5" hidden="1">
      <c r="A143" s="81" t="s">
        <v>412</v>
      </c>
      <c r="B143" s="96"/>
      <c r="C143" s="15"/>
      <c r="D143" s="15"/>
      <c r="E143" s="15"/>
    </row>
    <row r="144" spans="1:5" ht="31.5" hidden="1">
      <c r="A144" s="81" t="s">
        <v>211</v>
      </c>
      <c r="B144" s="96"/>
      <c r="C144" s="15"/>
      <c r="D144" s="15"/>
      <c r="E144" s="15"/>
    </row>
    <row r="145" spans="1:5" ht="31.5" hidden="1">
      <c r="A145" s="81" t="s">
        <v>413</v>
      </c>
      <c r="B145" s="96"/>
      <c r="C145" s="15"/>
      <c r="D145" s="15"/>
      <c r="E145" s="15"/>
    </row>
    <row r="146" spans="1:5" ht="31.5">
      <c r="A146" s="81" t="s">
        <v>212</v>
      </c>
      <c r="B146" s="96">
        <v>2</v>
      </c>
      <c r="C146" s="15">
        <v>1082291</v>
      </c>
      <c r="D146" s="15">
        <v>3244017</v>
      </c>
      <c r="E146" s="15">
        <v>2648015</v>
      </c>
    </row>
    <row r="147" spans="1:5" ht="15.75" hidden="1">
      <c r="A147" s="81" t="s">
        <v>213</v>
      </c>
      <c r="B147" s="96"/>
      <c r="C147" s="15"/>
      <c r="D147" s="15"/>
      <c r="E147" s="15"/>
    </row>
    <row r="148" spans="1:5" ht="15.75" hidden="1">
      <c r="A148" s="81" t="s">
        <v>426</v>
      </c>
      <c r="B148" s="96"/>
      <c r="C148" s="15"/>
      <c r="D148" s="15"/>
      <c r="E148" s="15"/>
    </row>
    <row r="149" spans="1:5" ht="15.75" hidden="1">
      <c r="A149" s="81" t="s">
        <v>217</v>
      </c>
      <c r="B149" s="96"/>
      <c r="C149" s="15"/>
      <c r="D149" s="15"/>
      <c r="E149" s="15"/>
    </row>
    <row r="150" spans="1:5" ht="15.75" hidden="1">
      <c r="A150" s="61" t="s">
        <v>218</v>
      </c>
      <c r="B150" s="96"/>
      <c r="C150" s="15"/>
      <c r="D150" s="15"/>
      <c r="E150" s="15"/>
    </row>
    <row r="151" spans="1:5" ht="15.75" hidden="1">
      <c r="A151" s="61" t="s">
        <v>210</v>
      </c>
      <c r="B151" s="96"/>
      <c r="C151" s="15"/>
      <c r="D151" s="15"/>
      <c r="E151" s="15"/>
    </row>
    <row r="152" spans="1:5" ht="15.75">
      <c r="A152" s="40" t="s">
        <v>114</v>
      </c>
      <c r="B152" s="96"/>
      <c r="C152" s="78">
        <f>SUM(C153:C155)</f>
        <v>1082291</v>
      </c>
      <c r="D152" s="78">
        <f>SUM(D153:D155)</f>
        <v>3244017</v>
      </c>
      <c r="E152" s="78">
        <f>SUM(E153:E155)</f>
        <v>2648015</v>
      </c>
    </row>
    <row r="153" spans="1:5" ht="15.75">
      <c r="A153" s="81" t="s">
        <v>374</v>
      </c>
      <c r="B153" s="94">
        <v>1</v>
      </c>
      <c r="C153" s="77">
        <f>SUMIF($B$141:$B$152,"1",C$141:C$152)</f>
        <v>0</v>
      </c>
      <c r="D153" s="77">
        <f>SUMIF($B$141:$B$152,"1",D$141:D$152)</f>
        <v>0</v>
      </c>
      <c r="E153" s="77">
        <f>SUMIF($B$141:$B$152,"1",E$141:E$152)</f>
        <v>0</v>
      </c>
    </row>
    <row r="154" spans="1:5" ht="15.75">
      <c r="A154" s="81" t="s">
        <v>219</v>
      </c>
      <c r="B154" s="94">
        <v>2</v>
      </c>
      <c r="C154" s="77">
        <f>SUMIF($B$141:$B$152,"2",C$141:C$152)</f>
        <v>1082291</v>
      </c>
      <c r="D154" s="77">
        <f>SUMIF($B$141:$B$152,"2",D$141:D$152)</f>
        <v>3244017</v>
      </c>
      <c r="E154" s="77">
        <f>SUMIF($B$141:$B$152,"2",E$141:E$152)</f>
        <v>2648015</v>
      </c>
    </row>
    <row r="155" spans="1:5" ht="15.75">
      <c r="A155" s="81" t="s">
        <v>112</v>
      </c>
      <c r="B155" s="94">
        <v>3</v>
      </c>
      <c r="C155" s="77">
        <f>SUMIF($B$141:$B$152,"3",C$141:C$152)</f>
        <v>0</v>
      </c>
      <c r="D155" s="77">
        <f>SUMIF($B$141:$B$152,"3",D$141:D$152)</f>
        <v>0</v>
      </c>
      <c r="E155" s="77">
        <f>SUMIF($B$141:$B$152,"3",E$141:E$152)</f>
        <v>0</v>
      </c>
    </row>
    <row r="156" spans="1:5" ht="15.75" hidden="1">
      <c r="A156" s="65" t="s">
        <v>115</v>
      </c>
      <c r="B156" s="96"/>
      <c r="C156" s="15"/>
      <c r="D156" s="15"/>
      <c r="E156" s="15"/>
    </row>
    <row r="157" spans="1:5" ht="15.75" hidden="1">
      <c r="A157" s="61" t="s">
        <v>209</v>
      </c>
      <c r="B157" s="96"/>
      <c r="C157" s="15"/>
      <c r="D157" s="15"/>
      <c r="E157" s="15"/>
    </row>
    <row r="158" spans="1:5" ht="31.5" hidden="1">
      <c r="A158" s="81" t="s">
        <v>412</v>
      </c>
      <c r="B158" s="96"/>
      <c r="C158" s="15"/>
      <c r="D158" s="15"/>
      <c r="E158" s="15"/>
    </row>
    <row r="159" spans="1:5" ht="31.5" hidden="1">
      <c r="A159" s="81" t="s">
        <v>211</v>
      </c>
      <c r="B159" s="96"/>
      <c r="C159" s="15"/>
      <c r="D159" s="15"/>
      <c r="E159" s="15"/>
    </row>
    <row r="160" spans="1:5" ht="31.5" hidden="1">
      <c r="A160" s="81" t="s">
        <v>413</v>
      </c>
      <c r="B160" s="96">
        <v>2</v>
      </c>
      <c r="C160" s="15"/>
      <c r="D160" s="15"/>
      <c r="E160" s="15"/>
    </row>
    <row r="161" spans="1:5" ht="15.75" hidden="1">
      <c r="A161" s="81" t="s">
        <v>212</v>
      </c>
      <c r="B161" s="96"/>
      <c r="C161" s="15"/>
      <c r="D161" s="15"/>
      <c r="E161" s="15"/>
    </row>
    <row r="162" spans="1:5" ht="15.75" hidden="1">
      <c r="A162" s="81" t="s">
        <v>213</v>
      </c>
      <c r="B162" s="96"/>
      <c r="C162" s="15"/>
      <c r="D162" s="15"/>
      <c r="E162" s="15"/>
    </row>
    <row r="163" spans="1:5" ht="15.75" hidden="1">
      <c r="A163" s="81" t="s">
        <v>426</v>
      </c>
      <c r="B163" s="96"/>
      <c r="C163" s="15"/>
      <c r="D163" s="15"/>
      <c r="E163" s="15"/>
    </row>
    <row r="164" spans="1:5" ht="15.75" hidden="1">
      <c r="A164" s="81" t="s">
        <v>217</v>
      </c>
      <c r="B164" s="96"/>
      <c r="C164" s="15"/>
      <c r="D164" s="15"/>
      <c r="E164" s="15"/>
    </row>
    <row r="165" spans="1:5" ht="15.75" hidden="1">
      <c r="A165" s="61" t="s">
        <v>218</v>
      </c>
      <c r="B165" s="96"/>
      <c r="C165" s="15"/>
      <c r="D165" s="15"/>
      <c r="E165" s="15"/>
    </row>
    <row r="166" spans="1:5" ht="15.75" hidden="1">
      <c r="A166" s="61" t="s">
        <v>210</v>
      </c>
      <c r="B166" s="96"/>
      <c r="C166" s="15"/>
      <c r="D166" s="15"/>
      <c r="E166" s="15"/>
    </row>
    <row r="167" spans="1:5" ht="15.75" hidden="1">
      <c r="A167" s="40" t="s">
        <v>225</v>
      </c>
      <c r="B167" s="96"/>
      <c r="C167" s="78">
        <f>SUM(C168:C170)</f>
        <v>0</v>
      </c>
      <c r="D167" s="78">
        <f>SUM(D168:D170)</f>
        <v>0</v>
      </c>
      <c r="E167" s="78">
        <f>SUM(E168:E170)</f>
        <v>0</v>
      </c>
    </row>
    <row r="168" spans="1:5" ht="15.75" hidden="1">
      <c r="A168" s="81" t="s">
        <v>374</v>
      </c>
      <c r="B168" s="94">
        <v>1</v>
      </c>
      <c r="C168" s="77">
        <f>SUMIF($B$156:$B$167,"1",C$156:C$167)</f>
        <v>0</v>
      </c>
      <c r="D168" s="77">
        <f>SUMIF($B$156:$B$167,"1",D$156:D$167)</f>
        <v>0</v>
      </c>
      <c r="E168" s="77">
        <f>SUMIF($B$156:$B$167,"1",E$156:E$167)</f>
        <v>0</v>
      </c>
    </row>
    <row r="169" spans="1:5" ht="15.75" hidden="1">
      <c r="A169" s="81" t="s">
        <v>219</v>
      </c>
      <c r="B169" s="94">
        <v>2</v>
      </c>
      <c r="C169" s="77">
        <f>SUMIF($B$156:$B$167,"2",C$156:C$167)</f>
        <v>0</v>
      </c>
      <c r="D169" s="77">
        <f>SUMIF($B$156:$B$167,"2",D$156:D$167)</f>
        <v>0</v>
      </c>
      <c r="E169" s="77">
        <f>SUMIF($B$156:$B$167,"2",E$156:E$167)</f>
        <v>0</v>
      </c>
    </row>
    <row r="170" spans="1:5" ht="15.75" hidden="1">
      <c r="A170" s="81" t="s">
        <v>112</v>
      </c>
      <c r="B170" s="94">
        <v>3</v>
      </c>
      <c r="C170" s="77">
        <f>SUMIF($B$156:$B$167,"3",C$156:C$167)</f>
        <v>0</v>
      </c>
      <c r="D170" s="77">
        <f>SUMIF($B$156:$B$167,"3",D$156:D$167)</f>
        <v>0</v>
      </c>
      <c r="E170" s="77">
        <f>SUMIF($B$156:$B$167,"3",E$156:E$167)</f>
        <v>0</v>
      </c>
    </row>
    <row r="171" spans="1:5" ht="16.5">
      <c r="A171" s="66" t="s">
        <v>116</v>
      </c>
      <c r="B171" s="97"/>
      <c r="C171" s="18">
        <f>C7+C11+C15+C60+C123+C128+C132+C136+C152+C167</f>
        <v>80765896</v>
      </c>
      <c r="D171" s="18">
        <f>D7+D11+D15+D60+D123+D128+D132+D136+D152+D167</f>
        <v>199353587</v>
      </c>
      <c r="E171" s="18">
        <f>E7+E11+E15+E60+E123+E128+E132+E136+E152+E167</f>
        <v>97239542</v>
      </c>
    </row>
    <row r="347" ht="15.75"/>
    <row r="348" ht="15.75"/>
    <row r="349" ht="15.75"/>
    <row r="350" ht="15.75"/>
    <row r="351" ht="15.75"/>
    <row r="352" ht="15.75"/>
    <row r="353" ht="15.75"/>
    <row r="359" ht="15.75"/>
    <row r="360" ht="15.75"/>
    <row r="361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83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93"/>
  <sheetViews>
    <sheetView zoomScalePageLayoutView="0" workbookViewId="0" topLeftCell="A1">
      <pane xSplit="3" ySplit="6" topLeftCell="D7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2" sqref="A2:K2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12" width="12.421875" style="2" customWidth="1"/>
    <col min="13" max="16384" width="9.140625" style="2" customWidth="1"/>
  </cols>
  <sheetData>
    <row r="1" spans="1:11" ht="15.75">
      <c r="A1" s="250" t="s">
        <v>559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5.75">
      <c r="A2" s="250" t="s">
        <v>452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29" t="s">
        <v>47</v>
      </c>
      <c r="H4" s="1" t="s">
        <v>48</v>
      </c>
      <c r="I4" s="1" t="s">
        <v>49</v>
      </c>
      <c r="J4" s="1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40" t="s">
        <v>9</v>
      </c>
      <c r="C5" s="240" t="s">
        <v>128</v>
      </c>
      <c r="D5" s="253" t="s">
        <v>14</v>
      </c>
      <c r="E5" s="255"/>
      <c r="F5" s="254"/>
      <c r="G5" s="253" t="s">
        <v>15</v>
      </c>
      <c r="H5" s="254"/>
      <c r="I5" s="134"/>
      <c r="J5" s="256" t="s">
        <v>16</v>
      </c>
      <c r="K5" s="256"/>
      <c r="L5" s="256"/>
    </row>
    <row r="6" spans="1:12" s="3" customFormat="1" ht="31.5">
      <c r="A6" s="1">
        <v>2</v>
      </c>
      <c r="B6" s="240"/>
      <c r="C6" s="240"/>
      <c r="D6" s="38" t="s">
        <v>4</v>
      </c>
      <c r="E6" s="38" t="s">
        <v>633</v>
      </c>
      <c r="F6" s="38" t="s">
        <v>634</v>
      </c>
      <c r="G6" s="38" t="s">
        <v>4</v>
      </c>
      <c r="H6" s="38" t="s">
        <v>633</v>
      </c>
      <c r="I6" s="38" t="s">
        <v>634</v>
      </c>
      <c r="J6" s="38" t="s">
        <v>4</v>
      </c>
      <c r="K6" s="38" t="s">
        <v>633</v>
      </c>
      <c r="L6" s="38" t="s">
        <v>634</v>
      </c>
    </row>
    <row r="7" spans="1:12" s="3" customFormat="1" ht="15.75">
      <c r="A7" s="1">
        <v>3</v>
      </c>
      <c r="B7" s="98" t="s">
        <v>98</v>
      </c>
      <c r="C7" s="93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3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186</v>
      </c>
      <c r="C9" s="93"/>
      <c r="D9" s="5">
        <f>SUM(D8)</f>
        <v>0</v>
      </c>
      <c r="E9" s="5">
        <f>SUM(E8)</f>
        <v>0</v>
      </c>
      <c r="F9" s="5">
        <f>SUM(F8)</f>
        <v>0</v>
      </c>
      <c r="G9" s="109"/>
      <c r="H9" s="109"/>
      <c r="I9" s="109"/>
      <c r="J9" s="109"/>
      <c r="K9" s="109"/>
      <c r="L9" s="109"/>
    </row>
    <row r="10" spans="1:12" s="3" customFormat="1" ht="31.5" hidden="1">
      <c r="A10" s="1"/>
      <c r="B10" s="112" t="s">
        <v>539</v>
      </c>
      <c r="C10" s="93">
        <v>2</v>
      </c>
      <c r="D10" s="5"/>
      <c r="E10" s="5"/>
      <c r="F10" s="5"/>
      <c r="G10" s="5"/>
      <c r="H10" s="5"/>
      <c r="I10" s="5"/>
      <c r="J10" s="5">
        <f aca="true" t="shared" si="0" ref="J10:L13">D10+G10</f>
        <v>0</v>
      </c>
      <c r="K10" s="5">
        <f t="shared" si="0"/>
        <v>0</v>
      </c>
      <c r="L10" s="5">
        <f t="shared" si="0"/>
        <v>0</v>
      </c>
    </row>
    <row r="11" spans="1:12" s="3" customFormat="1" ht="15.75">
      <c r="A11" s="1">
        <v>4</v>
      </c>
      <c r="B11" s="7" t="s">
        <v>611</v>
      </c>
      <c r="C11" s="93">
        <v>2</v>
      </c>
      <c r="D11" s="5">
        <v>0</v>
      </c>
      <c r="E11" s="5">
        <v>71823642</v>
      </c>
      <c r="F11" s="5">
        <v>2859619</v>
      </c>
      <c r="G11" s="5">
        <v>0</v>
      </c>
      <c r="H11" s="5">
        <v>19392384</v>
      </c>
      <c r="I11" s="5">
        <v>772097</v>
      </c>
      <c r="J11" s="5">
        <f t="shared" si="0"/>
        <v>0</v>
      </c>
      <c r="K11" s="5">
        <f t="shared" si="0"/>
        <v>91216026</v>
      </c>
      <c r="L11" s="5">
        <f t="shared" si="0"/>
        <v>3631716</v>
      </c>
    </row>
    <row r="12" spans="1:12" s="3" customFormat="1" ht="15.75">
      <c r="A12" s="1">
        <v>5</v>
      </c>
      <c r="B12" s="112" t="s">
        <v>626</v>
      </c>
      <c r="C12" s="93">
        <v>2</v>
      </c>
      <c r="D12" s="5">
        <v>0</v>
      </c>
      <c r="E12" s="5">
        <v>2984824</v>
      </c>
      <c r="F12" s="5">
        <v>2977180</v>
      </c>
      <c r="G12" s="5">
        <v>0</v>
      </c>
      <c r="H12" s="5">
        <v>803839</v>
      </c>
      <c r="I12" s="5">
        <v>803839</v>
      </c>
      <c r="J12" s="5">
        <f t="shared" si="0"/>
        <v>0</v>
      </c>
      <c r="K12" s="5">
        <f t="shared" si="0"/>
        <v>3788663</v>
      </c>
      <c r="L12" s="5">
        <f t="shared" si="0"/>
        <v>3781019</v>
      </c>
    </row>
    <row r="13" spans="1:12" s="3" customFormat="1" ht="15.75" hidden="1">
      <c r="A13" s="1"/>
      <c r="B13" s="112"/>
      <c r="C13" s="93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6</v>
      </c>
      <c r="B14" s="7" t="s">
        <v>185</v>
      </c>
      <c r="C14" s="93"/>
      <c r="D14" s="5">
        <f>SUM(D10:D13)</f>
        <v>0</v>
      </c>
      <c r="E14" s="5">
        <f>SUM(E10:E13)</f>
        <v>74808466</v>
      </c>
      <c r="F14" s="5">
        <f>SUM(F10:F13)</f>
        <v>5836799</v>
      </c>
      <c r="G14" s="109"/>
      <c r="H14" s="109"/>
      <c r="I14" s="109"/>
      <c r="J14" s="109"/>
      <c r="K14" s="109"/>
      <c r="L14" s="109"/>
    </row>
    <row r="15" spans="1:12" s="3" customFormat="1" ht="15.75" customHeight="1" hidden="1">
      <c r="A15" s="1"/>
      <c r="B15" s="7" t="s">
        <v>518</v>
      </c>
      <c r="C15" s="93">
        <v>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2.25" customHeight="1" hidden="1">
      <c r="A16" s="1"/>
      <c r="B16" s="7" t="s">
        <v>184</v>
      </c>
      <c r="C16" s="93"/>
      <c r="D16" s="5">
        <f>SUM(D15)</f>
        <v>0</v>
      </c>
      <c r="E16" s="5">
        <f>SUM(E15)</f>
        <v>0</v>
      </c>
      <c r="F16" s="5">
        <f>SUM(F15)</f>
        <v>0</v>
      </c>
      <c r="G16" s="109"/>
      <c r="H16" s="109"/>
      <c r="I16" s="109"/>
      <c r="J16" s="109"/>
      <c r="K16" s="109"/>
      <c r="L16" s="109"/>
    </row>
    <row r="17" spans="1:12" s="3" customFormat="1" ht="15.75" hidden="1">
      <c r="A17" s="1"/>
      <c r="B17" s="112" t="s">
        <v>488</v>
      </c>
      <c r="C17" s="93">
        <v>2</v>
      </c>
      <c r="D17" s="5"/>
      <c r="E17" s="5"/>
      <c r="F17" s="5"/>
      <c r="G17" s="5"/>
      <c r="H17" s="5"/>
      <c r="I17" s="5"/>
      <c r="J17" s="5">
        <f aca="true" t="shared" si="1" ref="J17:L20">D17+G17</f>
        <v>0</v>
      </c>
      <c r="K17" s="5">
        <f t="shared" si="1"/>
        <v>0</v>
      </c>
      <c r="L17" s="5">
        <f t="shared" si="1"/>
        <v>0</v>
      </c>
    </row>
    <row r="18" spans="1:12" s="3" customFormat="1" ht="31.5" hidden="1">
      <c r="A18" s="1"/>
      <c r="B18" s="112" t="s">
        <v>489</v>
      </c>
      <c r="C18" s="93">
        <v>2</v>
      </c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1"/>
        <v>0</v>
      </c>
      <c r="L18" s="5">
        <f t="shared" si="1"/>
        <v>0</v>
      </c>
    </row>
    <row r="19" spans="1:12" s="3" customFormat="1" ht="15.75" hidden="1">
      <c r="A19" s="1"/>
      <c r="B19" s="7" t="s">
        <v>556</v>
      </c>
      <c r="C19" s="93">
        <v>2</v>
      </c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</row>
    <row r="20" spans="1:12" s="3" customFormat="1" ht="15.75" hidden="1">
      <c r="A20" s="1" t="s">
        <v>522</v>
      </c>
      <c r="B20" s="7" t="s">
        <v>551</v>
      </c>
      <c r="C20" s="93">
        <v>2</v>
      </c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</row>
    <row r="21" spans="1:12" s="3" customFormat="1" ht="31.5" hidden="1">
      <c r="A21" s="1" t="s">
        <v>523</v>
      </c>
      <c r="B21" s="7" t="s">
        <v>184</v>
      </c>
      <c r="C21" s="93"/>
      <c r="D21" s="5">
        <f>SUM(D19:D20)</f>
        <v>0</v>
      </c>
      <c r="E21" s="5">
        <f>SUM(E19:E20)</f>
        <v>0</v>
      </c>
      <c r="F21" s="5">
        <f>SUM(F19:F20)</f>
        <v>0</v>
      </c>
      <c r="G21" s="109"/>
      <c r="H21" s="109"/>
      <c r="I21" s="109"/>
      <c r="J21" s="109"/>
      <c r="K21" s="109"/>
      <c r="L21" s="109"/>
    </row>
    <row r="22" spans="1:12" s="3" customFormat="1" ht="47.25">
      <c r="A22" s="1">
        <v>7</v>
      </c>
      <c r="B22" s="112" t="s">
        <v>578</v>
      </c>
      <c r="C22" s="93">
        <v>2</v>
      </c>
      <c r="D22" s="5">
        <v>515747</v>
      </c>
      <c r="E22" s="5">
        <v>515747</v>
      </c>
      <c r="F22" s="5">
        <v>515747</v>
      </c>
      <c r="G22" s="5">
        <v>139253</v>
      </c>
      <c r="H22" s="5">
        <v>139253</v>
      </c>
      <c r="I22" s="5">
        <v>139253</v>
      </c>
      <c r="J22" s="5">
        <f aca="true" t="shared" si="2" ref="J22:J39">D22+G22</f>
        <v>655000</v>
      </c>
      <c r="K22" s="5">
        <f aca="true" t="shared" si="3" ref="K22:K39">E22+H22</f>
        <v>655000</v>
      </c>
      <c r="L22" s="5">
        <f aca="true" t="shared" si="4" ref="L22:L39">F22+I22</f>
        <v>655000</v>
      </c>
    </row>
    <row r="23" spans="1:12" s="3" customFormat="1" ht="47.25">
      <c r="A23" s="1">
        <v>8</v>
      </c>
      <c r="B23" s="112" t="s">
        <v>579</v>
      </c>
      <c r="C23" s="93">
        <v>2</v>
      </c>
      <c r="D23" s="5">
        <v>35354</v>
      </c>
      <c r="E23" s="5">
        <v>35354</v>
      </c>
      <c r="F23" s="5">
        <v>35354</v>
      </c>
      <c r="G23" s="5">
        <v>9546</v>
      </c>
      <c r="H23" s="5">
        <v>9546</v>
      </c>
      <c r="I23" s="5">
        <v>9546</v>
      </c>
      <c r="J23" s="5">
        <f t="shared" si="2"/>
        <v>44900</v>
      </c>
      <c r="K23" s="5">
        <f t="shared" si="3"/>
        <v>44900</v>
      </c>
      <c r="L23" s="5">
        <f t="shared" si="4"/>
        <v>44900</v>
      </c>
    </row>
    <row r="24" spans="1:12" s="3" customFormat="1" ht="47.25">
      <c r="A24" s="1">
        <v>9</v>
      </c>
      <c r="B24" s="112" t="s">
        <v>632</v>
      </c>
      <c r="C24" s="93">
        <v>2</v>
      </c>
      <c r="D24" s="5">
        <v>0</v>
      </c>
      <c r="E24" s="5">
        <v>6692913</v>
      </c>
      <c r="F24" s="5">
        <v>6692913</v>
      </c>
      <c r="G24" s="5">
        <v>0</v>
      </c>
      <c r="H24" s="5">
        <v>1807087</v>
      </c>
      <c r="I24" s="5">
        <v>1807087</v>
      </c>
      <c r="J24" s="5">
        <f t="shared" si="2"/>
        <v>0</v>
      </c>
      <c r="K24" s="5">
        <f t="shared" si="3"/>
        <v>8500000</v>
      </c>
      <c r="L24" s="5">
        <f t="shared" si="4"/>
        <v>8500000</v>
      </c>
    </row>
    <row r="25" spans="1:12" s="3" customFormat="1" ht="47.25">
      <c r="A25" s="1">
        <v>10</v>
      </c>
      <c r="B25" s="112" t="s">
        <v>580</v>
      </c>
      <c r="C25" s="93">
        <v>2</v>
      </c>
      <c r="D25" s="5">
        <v>2271615</v>
      </c>
      <c r="E25" s="5">
        <v>2279576</v>
      </c>
      <c r="F25" s="5">
        <v>2279576</v>
      </c>
      <c r="G25" s="5">
        <v>613336</v>
      </c>
      <c r="H25" s="5">
        <v>615484</v>
      </c>
      <c r="I25" s="5">
        <v>615484</v>
      </c>
      <c r="J25" s="5">
        <f t="shared" si="2"/>
        <v>2884951</v>
      </c>
      <c r="K25" s="5">
        <f t="shared" si="3"/>
        <v>2895060</v>
      </c>
      <c r="L25" s="5">
        <f t="shared" si="4"/>
        <v>2895060</v>
      </c>
    </row>
    <row r="26" spans="1:12" s="3" customFormat="1" ht="31.5">
      <c r="A26" s="1">
        <v>11</v>
      </c>
      <c r="B26" s="112" t="s">
        <v>613</v>
      </c>
      <c r="C26" s="93">
        <v>2</v>
      </c>
      <c r="D26" s="5">
        <v>0</v>
      </c>
      <c r="E26" s="5">
        <v>193348</v>
      </c>
      <c r="F26" s="5">
        <v>193348</v>
      </c>
      <c r="G26" s="5">
        <v>0</v>
      </c>
      <c r="H26" s="5">
        <v>52204</v>
      </c>
      <c r="I26" s="5">
        <v>52204</v>
      </c>
      <c r="J26" s="5">
        <f t="shared" si="2"/>
        <v>0</v>
      </c>
      <c r="K26" s="5">
        <f t="shared" si="3"/>
        <v>245552</v>
      </c>
      <c r="L26" s="5">
        <f t="shared" si="4"/>
        <v>245552</v>
      </c>
    </row>
    <row r="27" spans="1:12" s="3" customFormat="1" ht="15.75" hidden="1">
      <c r="A27" s="1"/>
      <c r="B27" s="7"/>
      <c r="C27" s="93">
        <v>2</v>
      </c>
      <c r="D27" s="5"/>
      <c r="E27" s="5"/>
      <c r="F27" s="5"/>
      <c r="G27" s="5"/>
      <c r="H27" s="5"/>
      <c r="I27" s="5"/>
      <c r="J27" s="5">
        <f t="shared" si="2"/>
        <v>0</v>
      </c>
      <c r="K27" s="5">
        <f t="shared" si="3"/>
        <v>0</v>
      </c>
      <c r="L27" s="5">
        <f t="shared" si="4"/>
        <v>0</v>
      </c>
    </row>
    <row r="28" spans="1:12" s="3" customFormat="1" ht="15.75" hidden="1">
      <c r="A28" s="1"/>
      <c r="B28" s="7"/>
      <c r="C28" s="93">
        <v>2</v>
      </c>
      <c r="D28" s="5"/>
      <c r="E28" s="5"/>
      <c r="F28" s="5"/>
      <c r="G28" s="5"/>
      <c r="H28" s="5"/>
      <c r="I28" s="5"/>
      <c r="J28" s="5">
        <f t="shared" si="2"/>
        <v>0</v>
      </c>
      <c r="K28" s="5">
        <f t="shared" si="3"/>
        <v>0</v>
      </c>
      <c r="L28" s="5">
        <f t="shared" si="4"/>
        <v>0</v>
      </c>
    </row>
    <row r="29" spans="1:12" s="3" customFormat="1" ht="15.75" hidden="1">
      <c r="A29" s="1"/>
      <c r="B29" s="7"/>
      <c r="C29" s="93">
        <v>2</v>
      </c>
      <c r="D29" s="5"/>
      <c r="E29" s="5"/>
      <c r="F29" s="5"/>
      <c r="G29" s="5"/>
      <c r="H29" s="5"/>
      <c r="I29" s="5"/>
      <c r="J29" s="5">
        <f t="shared" si="2"/>
        <v>0</v>
      </c>
      <c r="K29" s="5">
        <f t="shared" si="3"/>
        <v>0</v>
      </c>
      <c r="L29" s="5">
        <f t="shared" si="4"/>
        <v>0</v>
      </c>
    </row>
    <row r="30" spans="1:12" s="3" customFormat="1" ht="15.75" hidden="1">
      <c r="A30" s="1"/>
      <c r="B30" s="7"/>
      <c r="C30" s="93">
        <v>2</v>
      </c>
      <c r="D30" s="5"/>
      <c r="E30" s="5"/>
      <c r="F30" s="5"/>
      <c r="G30" s="5"/>
      <c r="H30" s="5"/>
      <c r="I30" s="5"/>
      <c r="J30" s="5">
        <f t="shared" si="2"/>
        <v>0</v>
      </c>
      <c r="K30" s="5">
        <f t="shared" si="3"/>
        <v>0</v>
      </c>
      <c r="L30" s="5">
        <f t="shared" si="4"/>
        <v>0</v>
      </c>
    </row>
    <row r="31" spans="1:12" s="3" customFormat="1" ht="15.75" hidden="1">
      <c r="A31" s="1"/>
      <c r="B31" s="7"/>
      <c r="C31" s="93">
        <v>2</v>
      </c>
      <c r="D31" s="5"/>
      <c r="E31" s="5"/>
      <c r="F31" s="5"/>
      <c r="G31" s="5"/>
      <c r="H31" s="5"/>
      <c r="I31" s="5"/>
      <c r="J31" s="5">
        <f t="shared" si="2"/>
        <v>0</v>
      </c>
      <c r="K31" s="5">
        <f t="shared" si="3"/>
        <v>0</v>
      </c>
      <c r="L31" s="5">
        <f t="shared" si="4"/>
        <v>0</v>
      </c>
    </row>
    <row r="32" spans="1:12" s="3" customFormat="1" ht="15.75" hidden="1">
      <c r="A32" s="1"/>
      <c r="B32" s="112"/>
      <c r="C32" s="93">
        <v>2</v>
      </c>
      <c r="D32" s="5"/>
      <c r="E32" s="5"/>
      <c r="F32" s="5"/>
      <c r="G32" s="5"/>
      <c r="H32" s="5"/>
      <c r="I32" s="5"/>
      <c r="J32" s="5">
        <f t="shared" si="2"/>
        <v>0</v>
      </c>
      <c r="K32" s="5">
        <f t="shared" si="3"/>
        <v>0</v>
      </c>
      <c r="L32" s="5">
        <f t="shared" si="4"/>
        <v>0</v>
      </c>
    </row>
    <row r="33" spans="1:12" s="3" customFormat="1" ht="15.75" hidden="1">
      <c r="A33" s="1"/>
      <c r="B33" s="7" t="s">
        <v>517</v>
      </c>
      <c r="C33" s="93">
        <v>2</v>
      </c>
      <c r="D33" s="5"/>
      <c r="E33" s="5"/>
      <c r="F33" s="5"/>
      <c r="G33" s="5"/>
      <c r="H33" s="5"/>
      <c r="I33" s="5"/>
      <c r="J33" s="5">
        <f t="shared" si="2"/>
        <v>0</v>
      </c>
      <c r="K33" s="5">
        <f t="shared" si="3"/>
        <v>0</v>
      </c>
      <c r="L33" s="5">
        <f t="shared" si="4"/>
        <v>0</v>
      </c>
    </row>
    <row r="34" spans="1:12" s="3" customFormat="1" ht="15.75" hidden="1">
      <c r="A34" s="1"/>
      <c r="B34" s="7"/>
      <c r="C34" s="93">
        <v>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f t="shared" si="2"/>
        <v>0</v>
      </c>
      <c r="K34" s="5">
        <f t="shared" si="3"/>
        <v>0</v>
      </c>
      <c r="L34" s="5">
        <f t="shared" si="4"/>
        <v>0</v>
      </c>
    </row>
    <row r="35" spans="1:12" s="3" customFormat="1" ht="15.75" hidden="1">
      <c r="A35" s="1"/>
      <c r="B35" s="7"/>
      <c r="C35" s="93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f t="shared" si="2"/>
        <v>0</v>
      </c>
      <c r="K35" s="5">
        <f t="shared" si="3"/>
        <v>0</v>
      </c>
      <c r="L35" s="5">
        <f t="shared" si="4"/>
        <v>0</v>
      </c>
    </row>
    <row r="36" spans="1:12" s="3" customFormat="1" ht="15.75" hidden="1">
      <c r="A36" s="1"/>
      <c r="B36" s="7"/>
      <c r="C36" s="93">
        <v>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f t="shared" si="2"/>
        <v>0</v>
      </c>
      <c r="K36" s="5">
        <f t="shared" si="3"/>
        <v>0</v>
      </c>
      <c r="L36" s="5">
        <f t="shared" si="4"/>
        <v>0</v>
      </c>
    </row>
    <row r="37" spans="1:12" s="3" customFormat="1" ht="15.75" hidden="1">
      <c r="A37" s="1"/>
      <c r="B37" s="7"/>
      <c r="C37" s="93">
        <v>2</v>
      </c>
      <c r="D37" s="5"/>
      <c r="E37" s="5"/>
      <c r="F37" s="5"/>
      <c r="G37" s="5"/>
      <c r="H37" s="5"/>
      <c r="I37" s="5"/>
      <c r="J37" s="5">
        <f t="shared" si="2"/>
        <v>0</v>
      </c>
      <c r="K37" s="5">
        <f t="shared" si="3"/>
        <v>0</v>
      </c>
      <c r="L37" s="5">
        <f t="shared" si="4"/>
        <v>0</v>
      </c>
    </row>
    <row r="38" spans="1:12" s="3" customFormat="1" ht="15.75">
      <c r="A38" s="1">
        <v>12</v>
      </c>
      <c r="B38" s="7" t="s">
        <v>637</v>
      </c>
      <c r="C38" s="93">
        <v>2</v>
      </c>
      <c r="D38" s="5">
        <v>0</v>
      </c>
      <c r="E38" s="5">
        <v>43221</v>
      </c>
      <c r="F38" s="5">
        <v>43221</v>
      </c>
      <c r="G38" s="5">
        <v>0</v>
      </c>
      <c r="H38" s="5">
        <v>11670</v>
      </c>
      <c r="I38" s="5">
        <v>11670</v>
      </c>
      <c r="J38" s="5">
        <f t="shared" si="2"/>
        <v>0</v>
      </c>
      <c r="K38" s="5">
        <f t="shared" si="3"/>
        <v>54891</v>
      </c>
      <c r="L38" s="5">
        <f t="shared" si="4"/>
        <v>54891</v>
      </c>
    </row>
    <row r="39" spans="1:12" s="3" customFormat="1" ht="15.75" hidden="1">
      <c r="A39" s="1"/>
      <c r="B39" s="7" t="s">
        <v>557</v>
      </c>
      <c r="C39" s="93">
        <v>2</v>
      </c>
      <c r="D39" s="5"/>
      <c r="E39" s="5"/>
      <c r="F39" s="5"/>
      <c r="G39" s="5"/>
      <c r="H39" s="5"/>
      <c r="I39" s="5"/>
      <c r="J39" s="5">
        <f t="shared" si="2"/>
        <v>0</v>
      </c>
      <c r="K39" s="5">
        <f t="shared" si="3"/>
        <v>0</v>
      </c>
      <c r="L39" s="5">
        <f t="shared" si="4"/>
        <v>0</v>
      </c>
    </row>
    <row r="40" spans="1:12" s="3" customFormat="1" ht="47.25">
      <c r="A40" s="1">
        <v>13</v>
      </c>
      <c r="B40" s="7" t="s">
        <v>187</v>
      </c>
      <c r="C40" s="93"/>
      <c r="D40" s="5">
        <f>SUM(D22:D38)</f>
        <v>2822716</v>
      </c>
      <c r="E40" s="5">
        <f>SUM(E22:E38)</f>
        <v>9760159</v>
      </c>
      <c r="F40" s="5">
        <f>SUM(F22:F38)</f>
        <v>9760159</v>
      </c>
      <c r="G40" s="109"/>
      <c r="H40" s="109"/>
      <c r="I40" s="109"/>
      <c r="J40" s="109"/>
      <c r="K40" s="109"/>
      <c r="L40" s="109"/>
    </row>
    <row r="41" spans="1:12" s="3" customFormat="1" ht="15.75" hidden="1">
      <c r="A41" s="1"/>
      <c r="B41" s="7" t="s">
        <v>188</v>
      </c>
      <c r="C41" s="93"/>
      <c r="D41" s="5"/>
      <c r="E41" s="5"/>
      <c r="F41" s="5"/>
      <c r="G41" s="109"/>
      <c r="H41" s="109"/>
      <c r="I41" s="109"/>
      <c r="J41" s="109"/>
      <c r="K41" s="109"/>
      <c r="L41" s="109"/>
    </row>
    <row r="42" spans="1:12" s="3" customFormat="1" ht="31.5" hidden="1">
      <c r="A42" s="1"/>
      <c r="B42" s="7" t="s">
        <v>189</v>
      </c>
      <c r="C42" s="93"/>
      <c r="D42" s="5"/>
      <c r="E42" s="5"/>
      <c r="F42" s="5"/>
      <c r="G42" s="109"/>
      <c r="H42" s="109"/>
      <c r="I42" s="109"/>
      <c r="J42" s="109"/>
      <c r="K42" s="109"/>
      <c r="L42" s="109"/>
    </row>
    <row r="43" spans="1:12" s="3" customFormat="1" ht="47.25">
      <c r="A43" s="1">
        <v>14</v>
      </c>
      <c r="B43" s="7" t="s">
        <v>208</v>
      </c>
      <c r="C43" s="93"/>
      <c r="D43" s="109"/>
      <c r="E43" s="109"/>
      <c r="F43" s="109"/>
      <c r="G43" s="5">
        <f>SUM(G7:G42)</f>
        <v>762135</v>
      </c>
      <c r="H43" s="5">
        <f>SUM(H7:H42)</f>
        <v>22831467</v>
      </c>
      <c r="I43" s="5">
        <f>SUM(I7:I42)</f>
        <v>4211180</v>
      </c>
      <c r="J43" s="109"/>
      <c r="K43" s="109"/>
      <c r="L43" s="109"/>
    </row>
    <row r="44" spans="1:12" s="3" customFormat="1" ht="15.75">
      <c r="A44" s="1">
        <v>15</v>
      </c>
      <c r="B44" s="9" t="s">
        <v>98</v>
      </c>
      <c r="C44" s="93"/>
      <c r="D44" s="14">
        <f aca="true" t="shared" si="5" ref="D44:I44">SUM(D45:D47)</f>
        <v>2822716</v>
      </c>
      <c r="E44" s="14">
        <f t="shared" si="5"/>
        <v>84568625</v>
      </c>
      <c r="F44" s="14">
        <f t="shared" si="5"/>
        <v>15596958</v>
      </c>
      <c r="G44" s="14">
        <f t="shared" si="5"/>
        <v>762135</v>
      </c>
      <c r="H44" s="14">
        <f t="shared" si="5"/>
        <v>22831467</v>
      </c>
      <c r="I44" s="14">
        <f t="shared" si="5"/>
        <v>4211180</v>
      </c>
      <c r="J44" s="14">
        <f aca="true" t="shared" si="6" ref="J44:L47">D44+G44</f>
        <v>3584851</v>
      </c>
      <c r="K44" s="14">
        <f t="shared" si="6"/>
        <v>107400092</v>
      </c>
      <c r="L44" s="14">
        <f t="shared" si="6"/>
        <v>19808138</v>
      </c>
    </row>
    <row r="45" spans="1:12" s="3" customFormat="1" ht="31.5">
      <c r="A45" s="1">
        <v>16</v>
      </c>
      <c r="B45" s="81" t="s">
        <v>374</v>
      </c>
      <c r="C45" s="93">
        <v>1</v>
      </c>
      <c r="D45" s="5">
        <f aca="true" t="shared" si="7" ref="D45:I45">SUMIF($C$7:$C$44,"1",D$7:D$44)</f>
        <v>0</v>
      </c>
      <c r="E45" s="5">
        <f t="shared" si="7"/>
        <v>0</v>
      </c>
      <c r="F45" s="5">
        <f t="shared" si="7"/>
        <v>0</v>
      </c>
      <c r="G45" s="5">
        <f t="shared" si="7"/>
        <v>0</v>
      </c>
      <c r="H45" s="5">
        <f t="shared" si="7"/>
        <v>0</v>
      </c>
      <c r="I45" s="5">
        <f t="shared" si="7"/>
        <v>0</v>
      </c>
      <c r="J45" s="5">
        <f t="shared" si="6"/>
        <v>0</v>
      </c>
      <c r="K45" s="5">
        <f t="shared" si="6"/>
        <v>0</v>
      </c>
      <c r="L45" s="5">
        <f t="shared" si="6"/>
        <v>0</v>
      </c>
    </row>
    <row r="46" spans="1:12" s="3" customFormat="1" ht="15.75">
      <c r="A46" s="1">
        <v>17</v>
      </c>
      <c r="B46" s="81" t="s">
        <v>219</v>
      </c>
      <c r="C46" s="93">
        <v>2</v>
      </c>
      <c r="D46" s="5">
        <f aca="true" t="shared" si="8" ref="D46:I46">SUMIF($C$7:$C$44,"2",D$7:D$44)</f>
        <v>2822716</v>
      </c>
      <c r="E46" s="5">
        <f t="shared" si="8"/>
        <v>84568625</v>
      </c>
      <c r="F46" s="5">
        <f t="shared" si="8"/>
        <v>15596958</v>
      </c>
      <c r="G46" s="5">
        <f t="shared" si="8"/>
        <v>762135</v>
      </c>
      <c r="H46" s="5">
        <f t="shared" si="8"/>
        <v>22831467</v>
      </c>
      <c r="I46" s="5">
        <f t="shared" si="8"/>
        <v>4211180</v>
      </c>
      <c r="J46" s="5">
        <f t="shared" si="6"/>
        <v>3584851</v>
      </c>
      <c r="K46" s="5">
        <f t="shared" si="6"/>
        <v>107400092</v>
      </c>
      <c r="L46" s="5">
        <f t="shared" si="6"/>
        <v>19808138</v>
      </c>
    </row>
    <row r="47" spans="1:12" s="3" customFormat="1" ht="15.75">
      <c r="A47" s="1">
        <v>18</v>
      </c>
      <c r="B47" s="81" t="s">
        <v>112</v>
      </c>
      <c r="C47" s="93">
        <v>3</v>
      </c>
      <c r="D47" s="5">
        <f aca="true" t="shared" si="9" ref="D47:I47">SUMIF($C$7:$C$44,"3",D$7:D$44)</f>
        <v>0</v>
      </c>
      <c r="E47" s="5">
        <f t="shared" si="9"/>
        <v>0</v>
      </c>
      <c r="F47" s="5">
        <f t="shared" si="9"/>
        <v>0</v>
      </c>
      <c r="G47" s="5">
        <f t="shared" si="9"/>
        <v>0</v>
      </c>
      <c r="H47" s="5">
        <f t="shared" si="9"/>
        <v>0</v>
      </c>
      <c r="I47" s="5">
        <f t="shared" si="9"/>
        <v>0</v>
      </c>
      <c r="J47" s="5">
        <f t="shared" si="6"/>
        <v>0</v>
      </c>
      <c r="K47" s="5">
        <f t="shared" si="6"/>
        <v>0</v>
      </c>
      <c r="L47" s="5">
        <f t="shared" si="6"/>
        <v>0</v>
      </c>
    </row>
    <row r="48" spans="1:12" s="3" customFormat="1" ht="15.75">
      <c r="A48" s="1">
        <v>19</v>
      </c>
      <c r="B48" s="98" t="s">
        <v>45</v>
      </c>
      <c r="C48" s="93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3" customFormat="1" ht="15.75">
      <c r="A49" s="1">
        <v>20</v>
      </c>
      <c r="B49" s="112" t="s">
        <v>468</v>
      </c>
      <c r="C49" s="93">
        <v>2</v>
      </c>
      <c r="D49" s="5">
        <v>905035</v>
      </c>
      <c r="E49" s="5">
        <v>905035</v>
      </c>
      <c r="F49" s="5">
        <v>75590</v>
      </c>
      <c r="G49" s="5">
        <v>244359</v>
      </c>
      <c r="H49" s="5">
        <v>244359</v>
      </c>
      <c r="I49" s="5">
        <v>20409</v>
      </c>
      <c r="J49" s="5">
        <f aca="true" t="shared" si="10" ref="J49:L55">D49+G49</f>
        <v>1149394</v>
      </c>
      <c r="K49" s="5">
        <f t="shared" si="10"/>
        <v>1149394</v>
      </c>
      <c r="L49" s="5">
        <f t="shared" si="10"/>
        <v>95999</v>
      </c>
    </row>
    <row r="50" spans="1:12" s="3" customFormat="1" ht="15.75">
      <c r="A50" s="1">
        <v>21</v>
      </c>
      <c r="B50" s="112" t="s">
        <v>479</v>
      </c>
      <c r="C50" s="93">
        <v>2</v>
      </c>
      <c r="D50" s="5">
        <v>410236</v>
      </c>
      <c r="E50" s="5">
        <v>410236</v>
      </c>
      <c r="F50" s="5">
        <v>0</v>
      </c>
      <c r="G50" s="5">
        <v>110764</v>
      </c>
      <c r="H50" s="5">
        <v>110764</v>
      </c>
      <c r="I50" s="5">
        <v>0</v>
      </c>
      <c r="J50" s="5">
        <f t="shared" si="10"/>
        <v>521000</v>
      </c>
      <c r="K50" s="5">
        <f t="shared" si="10"/>
        <v>521000</v>
      </c>
      <c r="L50" s="5">
        <f t="shared" si="10"/>
        <v>0</v>
      </c>
    </row>
    <row r="51" spans="1:12" s="3" customFormat="1" ht="15.75" hidden="1">
      <c r="A51" s="1">
        <v>17</v>
      </c>
      <c r="B51" s="112" t="s">
        <v>486</v>
      </c>
      <c r="C51" s="93">
        <v>2</v>
      </c>
      <c r="D51" s="5"/>
      <c r="E51" s="5"/>
      <c r="F51" s="5"/>
      <c r="G51" s="5"/>
      <c r="H51" s="5"/>
      <c r="I51" s="5"/>
      <c r="J51" s="5">
        <f t="shared" si="10"/>
        <v>0</v>
      </c>
      <c r="K51" s="5">
        <f t="shared" si="10"/>
        <v>0</v>
      </c>
      <c r="L51" s="5">
        <f t="shared" si="10"/>
        <v>0</v>
      </c>
    </row>
    <row r="52" spans="1:12" s="3" customFormat="1" ht="31.5">
      <c r="A52" s="1">
        <v>22</v>
      </c>
      <c r="B52" s="112" t="s">
        <v>487</v>
      </c>
      <c r="C52" s="93">
        <v>2</v>
      </c>
      <c r="D52" s="5">
        <v>612908</v>
      </c>
      <c r="E52" s="5">
        <v>612908</v>
      </c>
      <c r="F52" s="5">
        <v>612908</v>
      </c>
      <c r="G52" s="5">
        <v>165485</v>
      </c>
      <c r="H52" s="5">
        <v>165485</v>
      </c>
      <c r="I52" s="5">
        <v>165485</v>
      </c>
      <c r="J52" s="5">
        <f t="shared" si="10"/>
        <v>778393</v>
      </c>
      <c r="K52" s="5">
        <f t="shared" si="10"/>
        <v>778393</v>
      </c>
      <c r="L52" s="5">
        <f t="shared" si="10"/>
        <v>778393</v>
      </c>
    </row>
    <row r="53" spans="1:12" s="3" customFormat="1" ht="47.25">
      <c r="A53" s="1">
        <v>23</v>
      </c>
      <c r="B53" s="112" t="s">
        <v>570</v>
      </c>
      <c r="C53" s="93">
        <v>2</v>
      </c>
      <c r="D53" s="5">
        <v>4239246</v>
      </c>
      <c r="E53" s="5">
        <v>7634522</v>
      </c>
      <c r="F53" s="5">
        <v>6848091</v>
      </c>
      <c r="G53" s="5">
        <v>1144596</v>
      </c>
      <c r="H53" s="5">
        <v>2061321</v>
      </c>
      <c r="I53" s="5">
        <v>1848982</v>
      </c>
      <c r="J53" s="5">
        <f t="shared" si="10"/>
        <v>5383842</v>
      </c>
      <c r="K53" s="5">
        <f t="shared" si="10"/>
        <v>9695843</v>
      </c>
      <c r="L53" s="5">
        <f t="shared" si="10"/>
        <v>8697073</v>
      </c>
    </row>
    <row r="54" spans="1:12" s="3" customFormat="1" ht="15.75" hidden="1">
      <c r="A54" s="1"/>
      <c r="B54" s="112" t="s">
        <v>538</v>
      </c>
      <c r="C54" s="93"/>
      <c r="D54" s="5"/>
      <c r="E54" s="5"/>
      <c r="F54" s="5"/>
      <c r="G54" s="5"/>
      <c r="H54" s="5"/>
      <c r="I54" s="5"/>
      <c r="J54" s="5">
        <f t="shared" si="10"/>
        <v>0</v>
      </c>
      <c r="K54" s="5">
        <f t="shared" si="10"/>
        <v>0</v>
      </c>
      <c r="L54" s="5">
        <f t="shared" si="10"/>
        <v>0</v>
      </c>
    </row>
    <row r="55" spans="1:12" s="3" customFormat="1" ht="31.5">
      <c r="A55" s="1">
        <v>24</v>
      </c>
      <c r="B55" s="112" t="s">
        <v>584</v>
      </c>
      <c r="C55" s="93">
        <v>2</v>
      </c>
      <c r="D55" s="5">
        <v>694766</v>
      </c>
      <c r="E55" s="5">
        <v>694766</v>
      </c>
      <c r="F55" s="5">
        <v>0</v>
      </c>
      <c r="G55" s="5">
        <v>187587</v>
      </c>
      <c r="H55" s="5">
        <v>187587</v>
      </c>
      <c r="I55" s="5">
        <v>0</v>
      </c>
      <c r="J55" s="5">
        <f t="shared" si="10"/>
        <v>882353</v>
      </c>
      <c r="K55" s="5">
        <f t="shared" si="10"/>
        <v>882353</v>
      </c>
      <c r="L55" s="5">
        <f t="shared" si="10"/>
        <v>0</v>
      </c>
    </row>
    <row r="56" spans="1:12" s="3" customFormat="1" ht="15.75" hidden="1">
      <c r="A56" s="1">
        <v>19</v>
      </c>
      <c r="B56" s="112"/>
      <c r="C56" s="93">
        <v>2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s="3" customFormat="1" ht="15.75" hidden="1">
      <c r="A57" s="1">
        <v>20</v>
      </c>
      <c r="B57" s="112" t="s">
        <v>485</v>
      </c>
      <c r="C57" s="93">
        <v>2</v>
      </c>
      <c r="D57" s="5"/>
      <c r="E57" s="5"/>
      <c r="F57" s="5"/>
      <c r="G57" s="5"/>
      <c r="H57" s="5"/>
      <c r="I57" s="5"/>
      <c r="J57" s="5">
        <f aca="true" t="shared" si="11" ref="J57:L59">D57+G57</f>
        <v>0</v>
      </c>
      <c r="K57" s="5">
        <f t="shared" si="11"/>
        <v>0</v>
      </c>
      <c r="L57" s="5">
        <f t="shared" si="11"/>
        <v>0</v>
      </c>
    </row>
    <row r="58" spans="1:12" s="3" customFormat="1" ht="31.5" hidden="1">
      <c r="A58" s="1"/>
      <c r="B58" s="7" t="s">
        <v>529</v>
      </c>
      <c r="C58" s="93">
        <v>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f t="shared" si="11"/>
        <v>0</v>
      </c>
      <c r="K58" s="5">
        <f t="shared" si="11"/>
        <v>0</v>
      </c>
      <c r="L58" s="5">
        <f t="shared" si="11"/>
        <v>0</v>
      </c>
    </row>
    <row r="59" spans="1:12" s="3" customFormat="1" ht="15.75" hidden="1">
      <c r="A59" s="1"/>
      <c r="B59" s="7" t="s">
        <v>528</v>
      </c>
      <c r="C59" s="93">
        <v>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f t="shared" si="11"/>
        <v>0</v>
      </c>
      <c r="K59" s="5">
        <f t="shared" si="11"/>
        <v>0</v>
      </c>
      <c r="L59" s="5">
        <f t="shared" si="11"/>
        <v>0</v>
      </c>
    </row>
    <row r="60" spans="1:12" s="3" customFormat="1" ht="15.75">
      <c r="A60" s="1">
        <v>25</v>
      </c>
      <c r="B60" s="7" t="s">
        <v>190</v>
      </c>
      <c r="C60" s="93"/>
      <c r="D60" s="5">
        <f>SUM(D49:D59)</f>
        <v>6862191</v>
      </c>
      <c r="E60" s="5">
        <f>SUM(E49:E59)</f>
        <v>10257467</v>
      </c>
      <c r="F60" s="5">
        <f>SUM(F49:F59)</f>
        <v>7536589</v>
      </c>
      <c r="G60" s="109"/>
      <c r="H60" s="109"/>
      <c r="I60" s="109"/>
      <c r="J60" s="109"/>
      <c r="K60" s="109"/>
      <c r="L60" s="109"/>
    </row>
    <row r="61" spans="1:12" s="3" customFormat="1" ht="31.5" hidden="1">
      <c r="A61" s="1"/>
      <c r="B61" s="7" t="s">
        <v>191</v>
      </c>
      <c r="C61" s="93"/>
      <c r="D61" s="5"/>
      <c r="E61" s="5"/>
      <c r="F61" s="5"/>
      <c r="G61" s="109"/>
      <c r="H61" s="109"/>
      <c r="I61" s="109"/>
      <c r="J61" s="109"/>
      <c r="K61" s="109"/>
      <c r="L61" s="109"/>
    </row>
    <row r="62" spans="1:12" s="3" customFormat="1" ht="15.75" hidden="1">
      <c r="A62" s="1"/>
      <c r="B62" s="7"/>
      <c r="C62" s="93"/>
      <c r="D62" s="5"/>
      <c r="E62" s="5"/>
      <c r="F62" s="5"/>
      <c r="G62" s="5"/>
      <c r="H62" s="5"/>
      <c r="I62" s="5"/>
      <c r="J62" s="5">
        <f aca="true" t="shared" si="12" ref="J62:L63">D62+G62</f>
        <v>0</v>
      </c>
      <c r="K62" s="5">
        <f t="shared" si="12"/>
        <v>0</v>
      </c>
      <c r="L62" s="5">
        <f t="shared" si="12"/>
        <v>0</v>
      </c>
    </row>
    <row r="63" spans="1:12" s="3" customFormat="1" ht="15.75" hidden="1">
      <c r="A63" s="1"/>
      <c r="B63" s="7"/>
      <c r="C63" s="93"/>
      <c r="D63" s="5"/>
      <c r="E63" s="5"/>
      <c r="F63" s="5"/>
      <c r="G63" s="5"/>
      <c r="H63" s="5"/>
      <c r="I63" s="5"/>
      <c r="J63" s="5">
        <f t="shared" si="12"/>
        <v>0</v>
      </c>
      <c r="K63" s="5">
        <f t="shared" si="12"/>
        <v>0</v>
      </c>
      <c r="L63" s="5">
        <f t="shared" si="12"/>
        <v>0</v>
      </c>
    </row>
    <row r="64" spans="1:12" s="3" customFormat="1" ht="31.5" hidden="1">
      <c r="A64" s="1"/>
      <c r="B64" s="7" t="s">
        <v>192</v>
      </c>
      <c r="C64" s="93"/>
      <c r="D64" s="5">
        <f>SUM(D62:D63)</f>
        <v>0</v>
      </c>
      <c r="E64" s="5">
        <f>SUM(E62:E63)</f>
        <v>0</v>
      </c>
      <c r="F64" s="5">
        <f>SUM(F62:F63)</f>
        <v>0</v>
      </c>
      <c r="G64" s="109"/>
      <c r="H64" s="109"/>
      <c r="I64" s="109"/>
      <c r="J64" s="109"/>
      <c r="K64" s="109"/>
      <c r="L64" s="109"/>
    </row>
    <row r="65" spans="1:12" s="3" customFormat="1" ht="47.25">
      <c r="A65" s="1">
        <v>26</v>
      </c>
      <c r="B65" s="7" t="s">
        <v>193</v>
      </c>
      <c r="C65" s="93"/>
      <c r="D65" s="109"/>
      <c r="E65" s="109"/>
      <c r="F65" s="109"/>
      <c r="G65" s="5">
        <f>SUM(G48:G64)</f>
        <v>1852791</v>
      </c>
      <c r="H65" s="5">
        <f>SUM(H48:H64)</f>
        <v>2769516</v>
      </c>
      <c r="I65" s="5">
        <f>SUM(I48:I64)</f>
        <v>2034876</v>
      </c>
      <c r="J65" s="109"/>
      <c r="K65" s="109"/>
      <c r="L65" s="109"/>
    </row>
    <row r="66" spans="1:12" s="3" customFormat="1" ht="15.75">
      <c r="A66" s="1">
        <v>27</v>
      </c>
      <c r="B66" s="9" t="s">
        <v>45</v>
      </c>
      <c r="C66" s="93"/>
      <c r="D66" s="14">
        <f aca="true" t="shared" si="13" ref="D66:I66">SUM(D67:D69)</f>
        <v>6862191</v>
      </c>
      <c r="E66" s="14">
        <f t="shared" si="13"/>
        <v>10257467</v>
      </c>
      <c r="F66" s="14">
        <f t="shared" si="13"/>
        <v>7536589</v>
      </c>
      <c r="G66" s="14">
        <f t="shared" si="13"/>
        <v>1852791</v>
      </c>
      <c r="H66" s="14">
        <f t="shared" si="13"/>
        <v>2769516</v>
      </c>
      <c r="I66" s="14">
        <f t="shared" si="13"/>
        <v>2034876</v>
      </c>
      <c r="J66" s="14">
        <f aca="true" t="shared" si="14" ref="J66:L69">D66+G66</f>
        <v>8714982</v>
      </c>
      <c r="K66" s="14">
        <f t="shared" si="14"/>
        <v>13026983</v>
      </c>
      <c r="L66" s="14">
        <f t="shared" si="14"/>
        <v>9571465</v>
      </c>
    </row>
    <row r="67" spans="1:12" s="3" customFormat="1" ht="31.5">
      <c r="A67" s="1">
        <v>28</v>
      </c>
      <c r="B67" s="81" t="s">
        <v>374</v>
      </c>
      <c r="C67" s="93">
        <v>1</v>
      </c>
      <c r="D67" s="5">
        <f aca="true" t="shared" si="15" ref="D67:I67">SUMIF($C$48:$C$66,"1",D$48:D$66)</f>
        <v>0</v>
      </c>
      <c r="E67" s="5">
        <f t="shared" si="15"/>
        <v>0</v>
      </c>
      <c r="F67" s="5">
        <f t="shared" si="15"/>
        <v>0</v>
      </c>
      <c r="G67" s="5">
        <f t="shared" si="15"/>
        <v>0</v>
      </c>
      <c r="H67" s="5">
        <f t="shared" si="15"/>
        <v>0</v>
      </c>
      <c r="I67" s="5">
        <f t="shared" si="15"/>
        <v>0</v>
      </c>
      <c r="J67" s="5">
        <f t="shared" si="14"/>
        <v>0</v>
      </c>
      <c r="K67" s="5">
        <f t="shared" si="14"/>
        <v>0</v>
      </c>
      <c r="L67" s="5">
        <f t="shared" si="14"/>
        <v>0</v>
      </c>
    </row>
    <row r="68" spans="1:12" s="3" customFormat="1" ht="15.75">
      <c r="A68" s="1">
        <v>29</v>
      </c>
      <c r="B68" s="81" t="s">
        <v>219</v>
      </c>
      <c r="C68" s="93">
        <v>2</v>
      </c>
      <c r="D68" s="5">
        <f aca="true" t="shared" si="16" ref="D68:I68">SUMIF($C$48:$C$66,"2",D$48:D$66)</f>
        <v>6862191</v>
      </c>
      <c r="E68" s="5">
        <f t="shared" si="16"/>
        <v>10257467</v>
      </c>
      <c r="F68" s="5">
        <f t="shared" si="16"/>
        <v>7536589</v>
      </c>
      <c r="G68" s="5">
        <f t="shared" si="16"/>
        <v>1852791</v>
      </c>
      <c r="H68" s="5">
        <f t="shared" si="16"/>
        <v>2769516</v>
      </c>
      <c r="I68" s="5">
        <f t="shared" si="16"/>
        <v>2034876</v>
      </c>
      <c r="J68" s="5">
        <f t="shared" si="14"/>
        <v>8714982</v>
      </c>
      <c r="K68" s="5">
        <f t="shared" si="14"/>
        <v>13026983</v>
      </c>
      <c r="L68" s="5">
        <f t="shared" si="14"/>
        <v>9571465</v>
      </c>
    </row>
    <row r="69" spans="1:12" s="3" customFormat="1" ht="15.75">
      <c r="A69" s="1">
        <v>30</v>
      </c>
      <c r="B69" s="81" t="s">
        <v>112</v>
      </c>
      <c r="C69" s="93">
        <v>3</v>
      </c>
      <c r="D69" s="5">
        <f aca="true" t="shared" si="17" ref="D69:I69">SUMIF($C$48:$C$66,"3",D$48:D$66)</f>
        <v>0</v>
      </c>
      <c r="E69" s="5">
        <f t="shared" si="17"/>
        <v>0</v>
      </c>
      <c r="F69" s="5">
        <f t="shared" si="17"/>
        <v>0</v>
      </c>
      <c r="G69" s="5">
        <f t="shared" si="17"/>
        <v>0</v>
      </c>
      <c r="H69" s="5">
        <f t="shared" si="17"/>
        <v>0</v>
      </c>
      <c r="I69" s="5">
        <f t="shared" si="17"/>
        <v>0</v>
      </c>
      <c r="J69" s="5">
        <f t="shared" si="14"/>
        <v>0</v>
      </c>
      <c r="K69" s="5">
        <f t="shared" si="14"/>
        <v>0</v>
      </c>
      <c r="L69" s="5">
        <f t="shared" si="14"/>
        <v>0</v>
      </c>
    </row>
    <row r="70" spans="1:12" s="3" customFormat="1" ht="31.5">
      <c r="A70" s="1">
        <v>31</v>
      </c>
      <c r="B70" s="98" t="s">
        <v>194</v>
      </c>
      <c r="C70" s="93"/>
      <c r="D70" s="14"/>
      <c r="E70" s="14"/>
      <c r="F70" s="14"/>
      <c r="G70" s="14"/>
      <c r="H70" s="14"/>
      <c r="I70" s="14"/>
      <c r="J70" s="14"/>
      <c r="K70" s="14"/>
      <c r="L70" s="14"/>
    </row>
    <row r="71" spans="1:12" s="3" customFormat="1" ht="47.25" hidden="1">
      <c r="A71" s="1"/>
      <c r="B71" s="61" t="s">
        <v>197</v>
      </c>
      <c r="C71" s="93"/>
      <c r="D71" s="5"/>
      <c r="E71" s="5"/>
      <c r="F71" s="5"/>
      <c r="G71" s="109"/>
      <c r="H71" s="109"/>
      <c r="I71" s="109"/>
      <c r="J71" s="5">
        <f aca="true" t="shared" si="18" ref="J71:J92">D71+G71</f>
        <v>0</v>
      </c>
      <c r="K71" s="5">
        <f aca="true" t="shared" si="19" ref="K71:K92">E71+H71</f>
        <v>0</v>
      </c>
      <c r="L71" s="5">
        <f aca="true" t="shared" si="20" ref="L71:L92">F71+I71</f>
        <v>0</v>
      </c>
    </row>
    <row r="72" spans="1:12" s="3" customFormat="1" ht="15.75" hidden="1">
      <c r="A72" s="1"/>
      <c r="B72" s="61"/>
      <c r="C72" s="93"/>
      <c r="D72" s="5"/>
      <c r="E72" s="5"/>
      <c r="F72" s="5"/>
      <c r="G72" s="109"/>
      <c r="H72" s="109"/>
      <c r="I72" s="109"/>
      <c r="J72" s="5">
        <f t="shared" si="18"/>
        <v>0</v>
      </c>
      <c r="K72" s="5">
        <f t="shared" si="19"/>
        <v>0</v>
      </c>
      <c r="L72" s="5">
        <f t="shared" si="20"/>
        <v>0</v>
      </c>
    </row>
    <row r="73" spans="1:12" s="3" customFormat="1" ht="47.25" hidden="1">
      <c r="A73" s="1"/>
      <c r="B73" s="61" t="s">
        <v>196</v>
      </c>
      <c r="C73" s="93"/>
      <c r="D73" s="5"/>
      <c r="E73" s="5"/>
      <c r="F73" s="5"/>
      <c r="G73" s="109"/>
      <c r="H73" s="109"/>
      <c r="I73" s="109"/>
      <c r="J73" s="5">
        <f t="shared" si="18"/>
        <v>0</v>
      </c>
      <c r="K73" s="5">
        <f t="shared" si="19"/>
        <v>0</v>
      </c>
      <c r="L73" s="5">
        <f t="shared" si="20"/>
        <v>0</v>
      </c>
    </row>
    <row r="74" spans="1:12" s="3" customFormat="1" ht="15.75" hidden="1">
      <c r="A74" s="1"/>
      <c r="B74" s="61"/>
      <c r="C74" s="93"/>
      <c r="D74" s="5"/>
      <c r="E74" s="5"/>
      <c r="F74" s="5"/>
      <c r="G74" s="109"/>
      <c r="H74" s="109"/>
      <c r="I74" s="109"/>
      <c r="J74" s="5">
        <f t="shared" si="18"/>
        <v>0</v>
      </c>
      <c r="K74" s="5">
        <f t="shared" si="19"/>
        <v>0</v>
      </c>
      <c r="L74" s="5">
        <f t="shared" si="20"/>
        <v>0</v>
      </c>
    </row>
    <row r="75" spans="1:12" s="3" customFormat="1" ht="47.25" hidden="1">
      <c r="A75" s="1"/>
      <c r="B75" s="61" t="s">
        <v>195</v>
      </c>
      <c r="C75" s="93"/>
      <c r="D75" s="5"/>
      <c r="E75" s="5"/>
      <c r="F75" s="5"/>
      <c r="G75" s="109"/>
      <c r="H75" s="109"/>
      <c r="I75" s="109"/>
      <c r="J75" s="5">
        <f t="shared" si="18"/>
        <v>0</v>
      </c>
      <c r="K75" s="5">
        <f t="shared" si="19"/>
        <v>0</v>
      </c>
      <c r="L75" s="5">
        <f t="shared" si="20"/>
        <v>0</v>
      </c>
    </row>
    <row r="76" spans="1:12" s="3" customFormat="1" ht="47.25" hidden="1">
      <c r="A76" s="1">
        <v>28</v>
      </c>
      <c r="B76" s="81" t="s">
        <v>540</v>
      </c>
      <c r="C76" s="93">
        <v>2</v>
      </c>
      <c r="D76" s="5"/>
      <c r="E76" s="5"/>
      <c r="F76" s="5"/>
      <c r="G76" s="109"/>
      <c r="H76" s="109"/>
      <c r="I76" s="109"/>
      <c r="J76" s="5">
        <f t="shared" si="18"/>
        <v>0</v>
      </c>
      <c r="K76" s="5">
        <f t="shared" si="19"/>
        <v>0</v>
      </c>
      <c r="L76" s="5">
        <f t="shared" si="20"/>
        <v>0</v>
      </c>
    </row>
    <row r="77" spans="1:12" s="3" customFormat="1" ht="31.5">
      <c r="A77" s="1">
        <v>32</v>
      </c>
      <c r="B77" s="81" t="s">
        <v>581</v>
      </c>
      <c r="C77" s="93">
        <v>2</v>
      </c>
      <c r="D77" s="5">
        <v>56742</v>
      </c>
      <c r="E77" s="5">
        <v>56742</v>
      </c>
      <c r="F77" s="5">
        <v>54657</v>
      </c>
      <c r="G77" s="109"/>
      <c r="H77" s="109"/>
      <c r="I77" s="109"/>
      <c r="J77" s="5">
        <f t="shared" si="18"/>
        <v>56742</v>
      </c>
      <c r="K77" s="5">
        <f t="shared" si="19"/>
        <v>56742</v>
      </c>
      <c r="L77" s="5">
        <f t="shared" si="20"/>
        <v>54657</v>
      </c>
    </row>
    <row r="78" spans="1:12" s="3" customFormat="1" ht="31.5" hidden="1">
      <c r="A78" s="1" t="s">
        <v>553</v>
      </c>
      <c r="B78" s="81" t="s">
        <v>552</v>
      </c>
      <c r="C78" s="93">
        <v>2</v>
      </c>
      <c r="D78" s="5"/>
      <c r="E78" s="5"/>
      <c r="F78" s="5"/>
      <c r="G78" s="109"/>
      <c r="H78" s="109"/>
      <c r="I78" s="109"/>
      <c r="J78" s="5">
        <f t="shared" si="18"/>
        <v>0</v>
      </c>
      <c r="K78" s="5">
        <f t="shared" si="19"/>
        <v>0</v>
      </c>
      <c r="L78" s="5">
        <f t="shared" si="20"/>
        <v>0</v>
      </c>
    </row>
    <row r="79" spans="1:12" s="3" customFormat="1" ht="63">
      <c r="A79" s="1">
        <v>33</v>
      </c>
      <c r="B79" s="61" t="s">
        <v>362</v>
      </c>
      <c r="C79" s="93"/>
      <c r="D79" s="5">
        <f>SUM(D76:D78)</f>
        <v>56742</v>
      </c>
      <c r="E79" s="5">
        <f>SUM(E76:E78)</f>
        <v>56742</v>
      </c>
      <c r="F79" s="5">
        <f>SUM(F76:F78)</f>
        <v>54657</v>
      </c>
      <c r="G79" s="109"/>
      <c r="H79" s="109"/>
      <c r="I79" s="109"/>
      <c r="J79" s="5">
        <f t="shared" si="18"/>
        <v>56742</v>
      </c>
      <c r="K79" s="5">
        <f t="shared" si="19"/>
        <v>56742</v>
      </c>
      <c r="L79" s="5">
        <f t="shared" si="20"/>
        <v>54657</v>
      </c>
    </row>
    <row r="80" spans="1:12" s="3" customFormat="1" ht="47.25" hidden="1">
      <c r="A80" s="1"/>
      <c r="B80" s="61" t="s">
        <v>198</v>
      </c>
      <c r="C80" s="93"/>
      <c r="D80" s="5"/>
      <c r="E80" s="5"/>
      <c r="F80" s="5"/>
      <c r="G80" s="109"/>
      <c r="H80" s="109"/>
      <c r="I80" s="109"/>
      <c r="J80" s="5">
        <f t="shared" si="18"/>
        <v>0</v>
      </c>
      <c r="K80" s="5">
        <f t="shared" si="19"/>
        <v>0</v>
      </c>
      <c r="L80" s="5">
        <f t="shared" si="20"/>
        <v>0</v>
      </c>
    </row>
    <row r="81" spans="1:12" s="3" customFormat="1" ht="15.75" hidden="1">
      <c r="A81" s="1"/>
      <c r="B81" s="61"/>
      <c r="C81" s="93"/>
      <c r="D81" s="5"/>
      <c r="E81" s="5"/>
      <c r="F81" s="5"/>
      <c r="G81" s="109"/>
      <c r="H81" s="109"/>
      <c r="I81" s="109"/>
      <c r="J81" s="5">
        <f t="shared" si="18"/>
        <v>0</v>
      </c>
      <c r="K81" s="5">
        <f t="shared" si="19"/>
        <v>0</v>
      </c>
      <c r="L81" s="5">
        <f t="shared" si="20"/>
        <v>0</v>
      </c>
    </row>
    <row r="82" spans="1:12" s="3" customFormat="1" ht="47.25" hidden="1">
      <c r="A82" s="1"/>
      <c r="B82" s="61" t="s">
        <v>199</v>
      </c>
      <c r="C82" s="93"/>
      <c r="D82" s="5"/>
      <c r="E82" s="5"/>
      <c r="F82" s="5"/>
      <c r="G82" s="109"/>
      <c r="H82" s="109"/>
      <c r="I82" s="109"/>
      <c r="J82" s="5">
        <f t="shared" si="18"/>
        <v>0</v>
      </c>
      <c r="K82" s="5">
        <f t="shared" si="19"/>
        <v>0</v>
      </c>
      <c r="L82" s="5">
        <f t="shared" si="20"/>
        <v>0</v>
      </c>
    </row>
    <row r="83" spans="1:12" s="3" customFormat="1" ht="15.75" hidden="1">
      <c r="A83" s="1"/>
      <c r="B83" s="61"/>
      <c r="C83" s="93"/>
      <c r="D83" s="5"/>
      <c r="E83" s="5"/>
      <c r="F83" s="5"/>
      <c r="G83" s="109"/>
      <c r="H83" s="109"/>
      <c r="I83" s="109"/>
      <c r="J83" s="5">
        <f t="shared" si="18"/>
        <v>0</v>
      </c>
      <c r="K83" s="5">
        <f t="shared" si="19"/>
        <v>0</v>
      </c>
      <c r="L83" s="5">
        <f t="shared" si="20"/>
        <v>0</v>
      </c>
    </row>
    <row r="84" spans="1:12" s="3" customFormat="1" ht="15.75" hidden="1">
      <c r="A84" s="1"/>
      <c r="B84" s="61" t="s">
        <v>200</v>
      </c>
      <c r="C84" s="93"/>
      <c r="D84" s="5"/>
      <c r="E84" s="5"/>
      <c r="F84" s="5"/>
      <c r="G84" s="109"/>
      <c r="H84" s="109"/>
      <c r="I84" s="109"/>
      <c r="J84" s="5">
        <f t="shared" si="18"/>
        <v>0</v>
      </c>
      <c r="K84" s="5">
        <f t="shared" si="19"/>
        <v>0</v>
      </c>
      <c r="L84" s="5">
        <f t="shared" si="20"/>
        <v>0</v>
      </c>
    </row>
    <row r="85" spans="1:12" s="3" customFormat="1" ht="15.75" hidden="1">
      <c r="A85" s="1"/>
      <c r="B85" s="61" t="s">
        <v>520</v>
      </c>
      <c r="C85" s="93">
        <v>2</v>
      </c>
      <c r="D85" s="5">
        <v>0</v>
      </c>
      <c r="E85" s="5">
        <v>0</v>
      </c>
      <c r="F85" s="5">
        <v>0</v>
      </c>
      <c r="G85" s="109"/>
      <c r="H85" s="109"/>
      <c r="I85" s="109"/>
      <c r="J85" s="5">
        <f t="shared" si="18"/>
        <v>0</v>
      </c>
      <c r="K85" s="5">
        <f t="shared" si="19"/>
        <v>0</v>
      </c>
      <c r="L85" s="5">
        <f t="shared" si="20"/>
        <v>0</v>
      </c>
    </row>
    <row r="86" spans="1:12" s="3" customFormat="1" ht="15.75">
      <c r="A86" s="1">
        <v>34</v>
      </c>
      <c r="B86" s="61" t="s">
        <v>519</v>
      </c>
      <c r="C86" s="93">
        <v>2</v>
      </c>
      <c r="D86" s="5">
        <v>0</v>
      </c>
      <c r="E86" s="5">
        <v>15000</v>
      </c>
      <c r="F86" s="5">
        <v>15000</v>
      </c>
      <c r="G86" s="109"/>
      <c r="H86" s="109"/>
      <c r="I86" s="109"/>
      <c r="J86" s="5">
        <f t="shared" si="18"/>
        <v>0</v>
      </c>
      <c r="K86" s="5">
        <f t="shared" si="19"/>
        <v>15000</v>
      </c>
      <c r="L86" s="5">
        <f t="shared" si="20"/>
        <v>15000</v>
      </c>
    </row>
    <row r="87" spans="1:12" s="3" customFormat="1" ht="63">
      <c r="A87" s="1">
        <v>35</v>
      </c>
      <c r="B87" s="61" t="s">
        <v>201</v>
      </c>
      <c r="C87" s="93"/>
      <c r="D87" s="5">
        <f>SUM(D85:D86)</f>
        <v>0</v>
      </c>
      <c r="E87" s="5">
        <f>SUM(E85:E86)</f>
        <v>15000</v>
      </c>
      <c r="F87" s="5">
        <f>SUM(F85:F86)</f>
        <v>15000</v>
      </c>
      <c r="G87" s="109"/>
      <c r="H87" s="109"/>
      <c r="I87" s="109"/>
      <c r="J87" s="5">
        <f t="shared" si="18"/>
        <v>0</v>
      </c>
      <c r="K87" s="5">
        <f t="shared" si="19"/>
        <v>15000</v>
      </c>
      <c r="L87" s="5">
        <f t="shared" si="20"/>
        <v>15000</v>
      </c>
    </row>
    <row r="88" spans="1:12" s="3" customFormat="1" ht="31.5">
      <c r="A88" s="1">
        <v>36</v>
      </c>
      <c r="B88" s="9" t="s">
        <v>46</v>
      </c>
      <c r="C88" s="93"/>
      <c r="D88" s="14">
        <f aca="true" t="shared" si="21" ref="D88:I88">SUM(D89:D91)</f>
        <v>56742</v>
      </c>
      <c r="E88" s="14">
        <f t="shared" si="21"/>
        <v>71742</v>
      </c>
      <c r="F88" s="14">
        <f t="shared" si="21"/>
        <v>69657</v>
      </c>
      <c r="G88" s="14">
        <f t="shared" si="21"/>
        <v>0</v>
      </c>
      <c r="H88" s="14">
        <f t="shared" si="21"/>
        <v>0</v>
      </c>
      <c r="I88" s="14">
        <f t="shared" si="21"/>
        <v>0</v>
      </c>
      <c r="J88" s="14">
        <f t="shared" si="18"/>
        <v>56742</v>
      </c>
      <c r="K88" s="14">
        <f t="shared" si="19"/>
        <v>71742</v>
      </c>
      <c r="L88" s="14">
        <f t="shared" si="20"/>
        <v>69657</v>
      </c>
    </row>
    <row r="89" spans="1:12" s="3" customFormat="1" ht="31.5">
      <c r="A89" s="1">
        <v>37</v>
      </c>
      <c r="B89" s="81" t="s">
        <v>374</v>
      </c>
      <c r="C89" s="93">
        <v>1</v>
      </c>
      <c r="D89" s="5">
        <f aca="true" t="shared" si="22" ref="D89:I89">SUMIF($C$70:$C$88,"1",D$70:D$88)</f>
        <v>0</v>
      </c>
      <c r="E89" s="5">
        <f t="shared" si="22"/>
        <v>0</v>
      </c>
      <c r="F89" s="5">
        <f t="shared" si="22"/>
        <v>0</v>
      </c>
      <c r="G89" s="5">
        <f t="shared" si="22"/>
        <v>0</v>
      </c>
      <c r="H89" s="5">
        <f t="shared" si="22"/>
        <v>0</v>
      </c>
      <c r="I89" s="5">
        <f t="shared" si="22"/>
        <v>0</v>
      </c>
      <c r="J89" s="5">
        <f t="shared" si="18"/>
        <v>0</v>
      </c>
      <c r="K89" s="5">
        <f t="shared" si="19"/>
        <v>0</v>
      </c>
      <c r="L89" s="5">
        <f t="shared" si="20"/>
        <v>0</v>
      </c>
    </row>
    <row r="90" spans="1:12" s="3" customFormat="1" ht="15.75">
      <c r="A90" s="1">
        <v>38</v>
      </c>
      <c r="B90" s="81" t="s">
        <v>219</v>
      </c>
      <c r="C90" s="93">
        <v>2</v>
      </c>
      <c r="D90" s="5">
        <f aca="true" t="shared" si="23" ref="D90:I90">SUMIF($C$70:$C$88,"2",D$70:D$88)</f>
        <v>56742</v>
      </c>
      <c r="E90" s="5">
        <f t="shared" si="23"/>
        <v>71742</v>
      </c>
      <c r="F90" s="5">
        <f t="shared" si="23"/>
        <v>69657</v>
      </c>
      <c r="G90" s="5">
        <f t="shared" si="23"/>
        <v>0</v>
      </c>
      <c r="H90" s="5">
        <f t="shared" si="23"/>
        <v>0</v>
      </c>
      <c r="I90" s="5">
        <f t="shared" si="23"/>
        <v>0</v>
      </c>
      <c r="J90" s="5">
        <f t="shared" si="18"/>
        <v>56742</v>
      </c>
      <c r="K90" s="5">
        <f t="shared" si="19"/>
        <v>71742</v>
      </c>
      <c r="L90" s="5">
        <f t="shared" si="20"/>
        <v>69657</v>
      </c>
    </row>
    <row r="91" spans="1:12" s="3" customFormat="1" ht="15.75">
      <c r="A91" s="1">
        <v>39</v>
      </c>
      <c r="B91" s="81" t="s">
        <v>112</v>
      </c>
      <c r="C91" s="93">
        <v>3</v>
      </c>
      <c r="D91" s="5">
        <f aca="true" t="shared" si="24" ref="D91:I91">SUMIF($C$70:$C$88,"3",D$70:D$88)</f>
        <v>0</v>
      </c>
      <c r="E91" s="5">
        <f t="shared" si="24"/>
        <v>0</v>
      </c>
      <c r="F91" s="5">
        <f t="shared" si="24"/>
        <v>0</v>
      </c>
      <c r="G91" s="5">
        <f t="shared" si="24"/>
        <v>0</v>
      </c>
      <c r="H91" s="5">
        <f t="shared" si="24"/>
        <v>0</v>
      </c>
      <c r="I91" s="5">
        <f t="shared" si="24"/>
        <v>0</v>
      </c>
      <c r="J91" s="5">
        <f t="shared" si="18"/>
        <v>0</v>
      </c>
      <c r="K91" s="5">
        <f t="shared" si="19"/>
        <v>0</v>
      </c>
      <c r="L91" s="5">
        <f t="shared" si="20"/>
        <v>0</v>
      </c>
    </row>
    <row r="92" spans="1:12" s="3" customFormat="1" ht="31.5">
      <c r="A92" s="1">
        <v>40</v>
      </c>
      <c r="B92" s="9" t="s">
        <v>154</v>
      </c>
      <c r="C92" s="93"/>
      <c r="D92" s="14">
        <f aca="true" t="shared" si="25" ref="D92:I92">D44+D66+D88</f>
        <v>9741649</v>
      </c>
      <c r="E92" s="14">
        <f t="shared" si="25"/>
        <v>94897834</v>
      </c>
      <c r="F92" s="14">
        <f t="shared" si="25"/>
        <v>23203204</v>
      </c>
      <c r="G92" s="14">
        <f t="shared" si="25"/>
        <v>2614926</v>
      </c>
      <c r="H92" s="14">
        <f t="shared" si="25"/>
        <v>25600983</v>
      </c>
      <c r="I92" s="14">
        <f t="shared" si="25"/>
        <v>6246056</v>
      </c>
      <c r="J92" s="14">
        <f t="shared" si="18"/>
        <v>12356575</v>
      </c>
      <c r="K92" s="14">
        <f t="shared" si="19"/>
        <v>120498817</v>
      </c>
      <c r="L92" s="14">
        <f t="shared" si="20"/>
        <v>29449260</v>
      </c>
    </row>
    <row r="93" ht="15.75">
      <c r="K93" s="131"/>
    </row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4" ht="15.75"/>
    <row r="155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</sheetData>
  <sheetProtection/>
  <mergeCells count="7">
    <mergeCell ref="A1:K1"/>
    <mergeCell ref="A2:K2"/>
    <mergeCell ref="B5:B6"/>
    <mergeCell ref="C5:C6"/>
    <mergeCell ref="G5:H5"/>
    <mergeCell ref="D5:F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0" r:id="rId3"/>
  <headerFooter>
    <oddHeader>&amp;R&amp;"Arial,Normál"&amp;10 2. melléklet a 7/2019.(V.17.)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66"/>
  <sheetViews>
    <sheetView zoomScalePageLayoutView="0" workbookViewId="0" topLeftCell="A1">
      <pane xSplit="2" ySplit="5" topLeftCell="C6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2" sqref="A2:E2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2.140625" style="2" customWidth="1"/>
    <col min="6" max="15" width="12.140625" style="16" customWidth="1"/>
    <col min="16" max="17" width="12.140625" style="2" customWidth="1"/>
    <col min="18" max="16384" width="9.140625" style="2" customWidth="1"/>
  </cols>
  <sheetData>
    <row r="1" spans="1:17" ht="15.75">
      <c r="A1" s="250" t="s">
        <v>559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ht="15.75">
      <c r="A2" s="250" t="s">
        <v>436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4" spans="1:17" s="3" customFormat="1" ht="15.75" customHeight="1">
      <c r="A4" s="240" t="s">
        <v>253</v>
      </c>
      <c r="B4" s="256" t="s">
        <v>128</v>
      </c>
      <c r="C4" s="256" t="s">
        <v>107</v>
      </c>
      <c r="D4" s="256"/>
      <c r="E4" s="256"/>
      <c r="F4" s="256" t="s">
        <v>108</v>
      </c>
      <c r="G4" s="256"/>
      <c r="H4" s="256"/>
      <c r="I4" s="256" t="s">
        <v>28</v>
      </c>
      <c r="J4" s="256"/>
      <c r="K4" s="256"/>
      <c r="L4" s="256" t="s">
        <v>15</v>
      </c>
      <c r="M4" s="256"/>
      <c r="N4" s="256"/>
      <c r="O4" s="256" t="s">
        <v>5</v>
      </c>
      <c r="P4" s="256"/>
      <c r="Q4" s="256"/>
    </row>
    <row r="5" spans="1:17" s="3" customFormat="1" ht="15.75">
      <c r="A5" s="240"/>
      <c r="B5" s="256"/>
      <c r="C5" s="38" t="s">
        <v>156</v>
      </c>
      <c r="D5" s="38" t="s">
        <v>633</v>
      </c>
      <c r="E5" s="38" t="s">
        <v>634</v>
      </c>
      <c r="F5" s="38" t="s">
        <v>156</v>
      </c>
      <c r="G5" s="38" t="s">
        <v>633</v>
      </c>
      <c r="H5" s="38" t="s">
        <v>634</v>
      </c>
      <c r="I5" s="38" t="s">
        <v>156</v>
      </c>
      <c r="J5" s="38" t="s">
        <v>633</v>
      </c>
      <c r="K5" s="38" t="s">
        <v>634</v>
      </c>
      <c r="L5" s="38" t="s">
        <v>156</v>
      </c>
      <c r="M5" s="38" t="s">
        <v>633</v>
      </c>
      <c r="N5" s="38" t="s">
        <v>634</v>
      </c>
      <c r="O5" s="38" t="s">
        <v>156</v>
      </c>
      <c r="P5" s="38" t="s">
        <v>633</v>
      </c>
      <c r="Q5" s="38" t="s">
        <v>634</v>
      </c>
    </row>
    <row r="6" spans="1:17" s="3" customFormat="1" ht="33.75" customHeight="1">
      <c r="A6" s="7" t="s">
        <v>226</v>
      </c>
      <c r="B6" s="93">
        <v>2</v>
      </c>
      <c r="C6" s="5">
        <v>5140000</v>
      </c>
      <c r="D6" s="5">
        <v>5140000</v>
      </c>
      <c r="E6" s="5">
        <v>5112609</v>
      </c>
      <c r="F6" s="5">
        <v>1035000</v>
      </c>
      <c r="G6" s="5">
        <v>1040228</v>
      </c>
      <c r="H6" s="5">
        <v>1040228</v>
      </c>
      <c r="I6" s="5">
        <v>2100000</v>
      </c>
      <c r="J6" s="5">
        <v>1722657</v>
      </c>
      <c r="K6" s="5">
        <v>1124767</v>
      </c>
      <c r="L6" s="5">
        <v>566855</v>
      </c>
      <c r="M6" s="5">
        <v>449973</v>
      </c>
      <c r="N6" s="5">
        <v>22856</v>
      </c>
      <c r="O6" s="5">
        <f aca="true" t="shared" si="0" ref="O6:O37">C6+F6+I6+L6</f>
        <v>8841855</v>
      </c>
      <c r="P6" s="5">
        <f aca="true" t="shared" si="1" ref="P6:P37">D6+G6+J6+M6</f>
        <v>8352858</v>
      </c>
      <c r="Q6" s="5">
        <f aca="true" t="shared" si="2" ref="Q6:Q37">E6+H6+K6+N6</f>
        <v>7300460</v>
      </c>
    </row>
    <row r="7" spans="1:17" s="3" customFormat="1" ht="31.5" hidden="1">
      <c r="A7" s="7" t="s">
        <v>537</v>
      </c>
      <c r="B7" s="93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P7" s="5">
        <f t="shared" si="1"/>
        <v>0</v>
      </c>
      <c r="Q7" s="5">
        <f t="shared" si="2"/>
        <v>0</v>
      </c>
    </row>
    <row r="8" spans="1:17" s="3" customFormat="1" ht="31.5">
      <c r="A8" s="7" t="s">
        <v>490</v>
      </c>
      <c r="B8" s="93">
        <v>3</v>
      </c>
      <c r="C8" s="5">
        <v>1517000</v>
      </c>
      <c r="D8" s="5">
        <v>1517000</v>
      </c>
      <c r="E8" s="5">
        <v>1515600</v>
      </c>
      <c r="F8" s="5">
        <v>300000</v>
      </c>
      <c r="G8" s="5">
        <v>294772</v>
      </c>
      <c r="H8" s="5">
        <v>268836</v>
      </c>
      <c r="I8" s="5"/>
      <c r="J8" s="5"/>
      <c r="K8" s="5"/>
      <c r="L8" s="5"/>
      <c r="M8" s="5"/>
      <c r="N8" s="5"/>
      <c r="O8" s="5">
        <f t="shared" si="0"/>
        <v>1817000</v>
      </c>
      <c r="P8" s="5">
        <f t="shared" si="1"/>
        <v>1811772</v>
      </c>
      <c r="Q8" s="5">
        <f t="shared" si="2"/>
        <v>1784436</v>
      </c>
    </row>
    <row r="9" spans="1:17" s="3" customFormat="1" ht="15.75">
      <c r="A9" s="112" t="s">
        <v>480</v>
      </c>
      <c r="B9" s="93">
        <v>3</v>
      </c>
      <c r="C9" s="5">
        <v>20000</v>
      </c>
      <c r="D9" s="5">
        <v>20000</v>
      </c>
      <c r="E9" s="5">
        <v>0</v>
      </c>
      <c r="F9" s="5">
        <v>5400</v>
      </c>
      <c r="G9" s="5">
        <v>5400</v>
      </c>
      <c r="H9" s="5">
        <v>0</v>
      </c>
      <c r="I9" s="5"/>
      <c r="J9" s="5"/>
      <c r="K9" s="5"/>
      <c r="L9" s="5"/>
      <c r="M9" s="5"/>
      <c r="N9" s="5"/>
      <c r="O9" s="5">
        <f t="shared" si="0"/>
        <v>25400</v>
      </c>
      <c r="P9" s="5">
        <f t="shared" si="1"/>
        <v>25400</v>
      </c>
      <c r="Q9" s="5">
        <f t="shared" si="2"/>
        <v>0</v>
      </c>
    </row>
    <row r="10" spans="1:17" s="3" customFormat="1" ht="15.75">
      <c r="A10" s="7" t="s">
        <v>227</v>
      </c>
      <c r="B10" s="93">
        <v>2</v>
      </c>
      <c r="C10" s="5"/>
      <c r="D10" s="5"/>
      <c r="E10" s="5"/>
      <c r="F10" s="5"/>
      <c r="G10" s="5"/>
      <c r="H10" s="5"/>
      <c r="I10" s="5">
        <v>150000</v>
      </c>
      <c r="J10" s="5">
        <v>150000</v>
      </c>
      <c r="K10" s="5">
        <v>51081</v>
      </c>
      <c r="L10" s="5">
        <v>40500</v>
      </c>
      <c r="M10" s="5">
        <v>40500</v>
      </c>
      <c r="N10" s="5">
        <v>12588</v>
      </c>
      <c r="O10" s="5">
        <f t="shared" si="0"/>
        <v>190500</v>
      </c>
      <c r="P10" s="5">
        <f t="shared" si="1"/>
        <v>190500</v>
      </c>
      <c r="Q10" s="5">
        <f t="shared" si="2"/>
        <v>63669</v>
      </c>
    </row>
    <row r="11" spans="1:17" s="3" customFormat="1" ht="31.5">
      <c r="A11" s="7" t="s">
        <v>228</v>
      </c>
      <c r="B11" s="93">
        <v>2</v>
      </c>
      <c r="C11" s="5"/>
      <c r="D11" s="5"/>
      <c r="E11" s="5"/>
      <c r="F11" s="5"/>
      <c r="G11" s="5"/>
      <c r="H11" s="5"/>
      <c r="I11" s="5">
        <v>200000</v>
      </c>
      <c r="J11" s="5">
        <v>200000</v>
      </c>
      <c r="K11" s="5">
        <v>40237</v>
      </c>
      <c r="L11" s="5">
        <v>54000</v>
      </c>
      <c r="M11" s="5">
        <v>54000</v>
      </c>
      <c r="N11" s="5">
        <v>6843</v>
      </c>
      <c r="O11" s="5">
        <f t="shared" si="0"/>
        <v>254000</v>
      </c>
      <c r="P11" s="5">
        <f t="shared" si="1"/>
        <v>254000</v>
      </c>
      <c r="Q11" s="5">
        <f t="shared" si="2"/>
        <v>47080</v>
      </c>
    </row>
    <row r="12" spans="1:17" s="3" customFormat="1" ht="15.75">
      <c r="A12" s="7" t="s">
        <v>229</v>
      </c>
      <c r="B12" s="93">
        <v>2</v>
      </c>
      <c r="C12" s="5"/>
      <c r="D12" s="5"/>
      <c r="E12" s="5"/>
      <c r="F12" s="5"/>
      <c r="G12" s="5"/>
      <c r="H12" s="5"/>
      <c r="I12" s="5">
        <v>0</v>
      </c>
      <c r="J12" s="5">
        <v>29716</v>
      </c>
      <c r="K12" s="5">
        <v>29716</v>
      </c>
      <c r="L12" s="5">
        <v>0</v>
      </c>
      <c r="M12" s="5">
        <v>8023</v>
      </c>
      <c r="N12" s="5">
        <v>8023</v>
      </c>
      <c r="O12" s="5">
        <f t="shared" si="0"/>
        <v>0</v>
      </c>
      <c r="P12" s="5">
        <f t="shared" si="1"/>
        <v>37739</v>
      </c>
      <c r="Q12" s="5">
        <f t="shared" si="2"/>
        <v>37739</v>
      </c>
    </row>
    <row r="13" spans="1:17" s="3" customFormat="1" ht="15.75" hidden="1">
      <c r="A13" s="7" t="s">
        <v>230</v>
      </c>
      <c r="B13" s="93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231</v>
      </c>
      <c r="B14" s="93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491</v>
      </c>
      <c r="B15" s="93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492</v>
      </c>
      <c r="B16" s="93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31.5" hidden="1">
      <c r="A17" s="7" t="s">
        <v>493</v>
      </c>
      <c r="B17" s="93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31.5">
      <c r="A18" s="7" t="s">
        <v>569</v>
      </c>
      <c r="B18" s="93">
        <v>2</v>
      </c>
      <c r="C18" s="5">
        <v>14748975</v>
      </c>
      <c r="D18" s="5">
        <v>14748975</v>
      </c>
      <c r="E18" s="5">
        <v>13988608</v>
      </c>
      <c r="F18" s="5">
        <v>1437993</v>
      </c>
      <c r="G18" s="5">
        <v>1437993</v>
      </c>
      <c r="H18" s="5">
        <v>1426889</v>
      </c>
      <c r="I18" s="5">
        <v>1039037</v>
      </c>
      <c r="J18" s="5">
        <v>1039037</v>
      </c>
      <c r="K18" s="5">
        <v>1039037</v>
      </c>
      <c r="L18" s="5">
        <v>280540</v>
      </c>
      <c r="M18" s="5">
        <v>280540</v>
      </c>
      <c r="N18" s="5">
        <v>280540</v>
      </c>
      <c r="O18" s="5">
        <f t="shared" si="0"/>
        <v>17506545</v>
      </c>
      <c r="P18" s="5">
        <f t="shared" si="1"/>
        <v>17506545</v>
      </c>
      <c r="Q18" s="5">
        <f t="shared" si="2"/>
        <v>16735074</v>
      </c>
    </row>
    <row r="19" spans="1:17" s="3" customFormat="1" ht="31.5">
      <c r="A19" s="7" t="s">
        <v>568</v>
      </c>
      <c r="B19" s="93">
        <v>2</v>
      </c>
      <c r="C19" s="5">
        <v>9577125</v>
      </c>
      <c r="D19" s="5">
        <v>9577125</v>
      </c>
      <c r="E19" s="5">
        <v>8943536</v>
      </c>
      <c r="F19" s="5">
        <v>933770</v>
      </c>
      <c r="G19" s="5">
        <v>933770</v>
      </c>
      <c r="H19" s="5">
        <v>912273</v>
      </c>
      <c r="I19" s="5">
        <v>3063389</v>
      </c>
      <c r="J19" s="5">
        <v>2906730</v>
      </c>
      <c r="K19" s="5">
        <v>2906730</v>
      </c>
      <c r="L19" s="5">
        <v>827113</v>
      </c>
      <c r="M19" s="5">
        <v>774383</v>
      </c>
      <c r="N19" s="5">
        <v>750146</v>
      </c>
      <c r="O19" s="5">
        <f t="shared" si="0"/>
        <v>14401397</v>
      </c>
      <c r="P19" s="5">
        <f t="shared" si="1"/>
        <v>14192008</v>
      </c>
      <c r="Q19" s="5">
        <f t="shared" si="2"/>
        <v>13512685</v>
      </c>
    </row>
    <row r="20" spans="1:17" s="3" customFormat="1" ht="31.5">
      <c r="A20" s="7" t="s">
        <v>567</v>
      </c>
      <c r="B20" s="93">
        <v>2</v>
      </c>
      <c r="C20" s="5">
        <v>7275330</v>
      </c>
      <c r="D20" s="5">
        <v>7275330</v>
      </c>
      <c r="E20" s="5">
        <v>7275330</v>
      </c>
      <c r="F20" s="5">
        <v>712143</v>
      </c>
      <c r="G20" s="5">
        <v>712143</v>
      </c>
      <c r="H20" s="5">
        <v>712143</v>
      </c>
      <c r="I20" s="5"/>
      <c r="J20" s="5"/>
      <c r="K20" s="5"/>
      <c r="L20" s="5"/>
      <c r="M20" s="5"/>
      <c r="N20" s="5"/>
      <c r="O20" s="5">
        <f t="shared" si="0"/>
        <v>7987473</v>
      </c>
      <c r="P20" s="5">
        <f t="shared" si="1"/>
        <v>7987473</v>
      </c>
      <c r="Q20" s="5">
        <f t="shared" si="2"/>
        <v>7987473</v>
      </c>
    </row>
    <row r="21" spans="1:17" s="3" customFormat="1" ht="15.75">
      <c r="A21" s="7" t="s">
        <v>498</v>
      </c>
      <c r="B21" s="93">
        <v>2</v>
      </c>
      <c r="C21" s="5">
        <v>0</v>
      </c>
      <c r="D21" s="5">
        <v>144598</v>
      </c>
      <c r="E21" s="5">
        <v>144598</v>
      </c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144598</v>
      </c>
      <c r="Q21" s="5">
        <f t="shared" si="2"/>
        <v>144598</v>
      </c>
    </row>
    <row r="22" spans="1:17" s="3" customFormat="1" ht="15.75" hidden="1">
      <c r="A22" s="7" t="s">
        <v>536</v>
      </c>
      <c r="B22" s="93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ht="15.75" hidden="1">
      <c r="A23" s="7" t="s">
        <v>481</v>
      </c>
      <c r="B23" s="93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ht="15.75" hidden="1">
      <c r="A24" s="7" t="s">
        <v>232</v>
      </c>
      <c r="B24" s="93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s="3" customFormat="1" ht="15.75" hidden="1">
      <c r="A25" s="7" t="s">
        <v>233</v>
      </c>
      <c r="B25" s="93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0</v>
      </c>
      <c r="Q25" s="5">
        <f t="shared" si="2"/>
        <v>0</v>
      </c>
    </row>
    <row r="26" spans="1:17" s="3" customFormat="1" ht="15.75">
      <c r="A26" s="7" t="s">
        <v>234</v>
      </c>
      <c r="B26" s="93">
        <v>2</v>
      </c>
      <c r="C26" s="5"/>
      <c r="D26" s="5"/>
      <c r="E26" s="5"/>
      <c r="F26" s="5"/>
      <c r="G26" s="5"/>
      <c r="H26" s="5"/>
      <c r="I26" s="5">
        <v>150000</v>
      </c>
      <c r="J26" s="5">
        <v>150000</v>
      </c>
      <c r="K26" s="5">
        <v>60000</v>
      </c>
      <c r="L26" s="5">
        <v>24300</v>
      </c>
      <c r="M26" s="5">
        <v>24300</v>
      </c>
      <c r="N26" s="5">
        <v>0</v>
      </c>
      <c r="O26" s="5">
        <f t="shared" si="0"/>
        <v>174300</v>
      </c>
      <c r="P26" s="5">
        <f t="shared" si="1"/>
        <v>174300</v>
      </c>
      <c r="Q26" s="5">
        <f t="shared" si="2"/>
        <v>60000</v>
      </c>
    </row>
    <row r="27" spans="1:17" s="3" customFormat="1" ht="15.75" hidden="1">
      <c r="A27" s="7" t="s">
        <v>494</v>
      </c>
      <c r="B27" s="93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ht="15.75" hidden="1">
      <c r="A28" s="7" t="s">
        <v>437</v>
      </c>
      <c r="B28" s="93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</row>
    <row r="29" spans="1:17" s="3" customFormat="1" ht="15.75">
      <c r="A29" s="7" t="s">
        <v>235</v>
      </c>
      <c r="B29" s="93">
        <v>2</v>
      </c>
      <c r="C29" s="5"/>
      <c r="D29" s="5"/>
      <c r="E29" s="5"/>
      <c r="F29" s="5"/>
      <c r="G29" s="5"/>
      <c r="H29" s="5"/>
      <c r="I29" s="5">
        <v>100000</v>
      </c>
      <c r="J29" s="5">
        <v>100000</v>
      </c>
      <c r="K29" s="5">
        <v>0</v>
      </c>
      <c r="L29" s="5">
        <v>27000</v>
      </c>
      <c r="M29" s="5">
        <v>27000</v>
      </c>
      <c r="N29" s="5">
        <v>0</v>
      </c>
      <c r="O29" s="5">
        <f t="shared" si="0"/>
        <v>127000</v>
      </c>
      <c r="P29" s="5">
        <f t="shared" si="1"/>
        <v>127000</v>
      </c>
      <c r="Q29" s="5">
        <f t="shared" si="2"/>
        <v>0</v>
      </c>
    </row>
    <row r="30" spans="1:17" s="3" customFormat="1" ht="31.5">
      <c r="A30" s="7" t="s">
        <v>236</v>
      </c>
      <c r="B30" s="93">
        <v>2</v>
      </c>
      <c r="C30" s="5"/>
      <c r="D30" s="5"/>
      <c r="E30" s="5"/>
      <c r="F30" s="5"/>
      <c r="G30" s="5"/>
      <c r="H30" s="5"/>
      <c r="I30" s="5">
        <v>90000</v>
      </c>
      <c r="J30" s="5">
        <v>0</v>
      </c>
      <c r="K30" s="5">
        <v>0</v>
      </c>
      <c r="L30" s="5">
        <v>24300</v>
      </c>
      <c r="M30" s="5">
        <v>0</v>
      </c>
      <c r="N30" s="5">
        <v>0</v>
      </c>
      <c r="O30" s="5">
        <f t="shared" si="0"/>
        <v>114300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237</v>
      </c>
      <c r="B31" s="93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31.5">
      <c r="A32" s="7" t="s">
        <v>627</v>
      </c>
      <c r="B32" s="93">
        <v>2</v>
      </c>
      <c r="C32" s="5"/>
      <c r="D32" s="5"/>
      <c r="E32" s="5"/>
      <c r="F32" s="5"/>
      <c r="G32" s="5"/>
      <c r="H32" s="5"/>
      <c r="I32" s="5">
        <v>0</v>
      </c>
      <c r="J32" s="5">
        <v>105920</v>
      </c>
      <c r="K32" s="5">
        <v>105920</v>
      </c>
      <c r="L32" s="5">
        <v>0</v>
      </c>
      <c r="M32" s="5">
        <v>28598</v>
      </c>
      <c r="N32" s="5">
        <v>28598</v>
      </c>
      <c r="O32" s="5">
        <f t="shared" si="0"/>
        <v>0</v>
      </c>
      <c r="P32" s="5">
        <f t="shared" si="1"/>
        <v>134518</v>
      </c>
      <c r="Q32" s="5">
        <f t="shared" si="2"/>
        <v>134518</v>
      </c>
    </row>
    <row r="33" spans="1:17" s="3" customFormat="1" ht="31.5">
      <c r="A33" s="7" t="s">
        <v>610</v>
      </c>
      <c r="B33" s="93">
        <v>2</v>
      </c>
      <c r="C33" s="5"/>
      <c r="D33" s="5"/>
      <c r="E33" s="5"/>
      <c r="F33" s="5"/>
      <c r="G33" s="5"/>
      <c r="H33" s="5"/>
      <c r="I33" s="5">
        <v>0</v>
      </c>
      <c r="J33" s="5">
        <v>118063</v>
      </c>
      <c r="K33" s="5">
        <v>0</v>
      </c>
      <c r="L33" s="5">
        <v>0</v>
      </c>
      <c r="M33" s="5">
        <v>31877</v>
      </c>
      <c r="N33" s="5">
        <v>0</v>
      </c>
      <c r="O33" s="5">
        <f t="shared" si="0"/>
        <v>0</v>
      </c>
      <c r="P33" s="5">
        <f t="shared" si="1"/>
        <v>149940</v>
      </c>
      <c r="Q33" s="5">
        <f t="shared" si="2"/>
        <v>0</v>
      </c>
    </row>
    <row r="34" spans="1:17" s="3" customFormat="1" ht="15.75">
      <c r="A34" s="7" t="s">
        <v>238</v>
      </c>
      <c r="B34" s="93">
        <v>2</v>
      </c>
      <c r="C34" s="5"/>
      <c r="D34" s="5"/>
      <c r="E34" s="5"/>
      <c r="F34" s="5"/>
      <c r="G34" s="5"/>
      <c r="H34" s="5"/>
      <c r="I34" s="5">
        <v>130000</v>
      </c>
      <c r="J34" s="5">
        <v>130000</v>
      </c>
      <c r="K34" s="5">
        <v>120663</v>
      </c>
      <c r="L34" s="5">
        <v>35100</v>
      </c>
      <c r="M34" s="5">
        <v>35100</v>
      </c>
      <c r="N34" s="5">
        <v>32583</v>
      </c>
      <c r="O34" s="5">
        <f t="shared" si="0"/>
        <v>165100</v>
      </c>
      <c r="P34" s="5">
        <f t="shared" si="1"/>
        <v>165100</v>
      </c>
      <c r="Q34" s="5">
        <f t="shared" si="2"/>
        <v>153246</v>
      </c>
    </row>
    <row r="35" spans="1:17" s="3" customFormat="1" ht="15.75">
      <c r="A35" s="7" t="s">
        <v>239</v>
      </c>
      <c r="B35" s="93">
        <v>2</v>
      </c>
      <c r="C35" s="5"/>
      <c r="D35" s="5"/>
      <c r="E35" s="5"/>
      <c r="F35" s="5"/>
      <c r="G35" s="5"/>
      <c r="H35" s="5"/>
      <c r="I35" s="5">
        <v>600000</v>
      </c>
      <c r="J35" s="5">
        <v>700000</v>
      </c>
      <c r="K35" s="5">
        <v>630928</v>
      </c>
      <c r="L35" s="5">
        <v>162000</v>
      </c>
      <c r="M35" s="5">
        <v>189000</v>
      </c>
      <c r="N35" s="5">
        <v>160010</v>
      </c>
      <c r="O35" s="5">
        <f t="shared" si="0"/>
        <v>762000</v>
      </c>
      <c r="P35" s="5">
        <f t="shared" si="1"/>
        <v>889000</v>
      </c>
      <c r="Q35" s="5">
        <f t="shared" si="2"/>
        <v>790938</v>
      </c>
    </row>
    <row r="36" spans="1:17" s="3" customFormat="1" ht="15.75">
      <c r="A36" s="7" t="s">
        <v>240</v>
      </c>
      <c r="B36" s="93">
        <v>2</v>
      </c>
      <c r="C36" s="5">
        <v>0</v>
      </c>
      <c r="D36" s="5">
        <v>207000</v>
      </c>
      <c r="E36" s="5">
        <v>207000</v>
      </c>
      <c r="F36" s="5">
        <v>0</v>
      </c>
      <c r="G36" s="5">
        <v>40365</v>
      </c>
      <c r="H36" s="5">
        <v>40365</v>
      </c>
      <c r="I36" s="5">
        <v>800000</v>
      </c>
      <c r="J36" s="5">
        <v>782669</v>
      </c>
      <c r="K36" s="5">
        <v>602612</v>
      </c>
      <c r="L36" s="5">
        <v>216000</v>
      </c>
      <c r="M36" s="5">
        <v>211320</v>
      </c>
      <c r="N36" s="5">
        <v>129269</v>
      </c>
      <c r="O36" s="5">
        <f t="shared" si="0"/>
        <v>1016000</v>
      </c>
      <c r="P36" s="5">
        <f t="shared" si="1"/>
        <v>1241354</v>
      </c>
      <c r="Q36" s="5">
        <f t="shared" si="2"/>
        <v>979246</v>
      </c>
    </row>
    <row r="37" spans="1:17" s="3" customFormat="1" ht="15.75">
      <c r="A37" s="7" t="s">
        <v>495</v>
      </c>
      <c r="B37" s="93">
        <v>2</v>
      </c>
      <c r="C37" s="5"/>
      <c r="D37" s="5"/>
      <c r="E37" s="5"/>
      <c r="F37" s="5"/>
      <c r="G37" s="5"/>
      <c r="H37" s="5"/>
      <c r="I37" s="5">
        <v>0</v>
      </c>
      <c r="J37" s="5">
        <v>241560</v>
      </c>
      <c r="K37" s="5">
        <v>173113</v>
      </c>
      <c r="L37" s="5">
        <v>0</v>
      </c>
      <c r="M37" s="5">
        <v>65222</v>
      </c>
      <c r="N37" s="5">
        <v>46233</v>
      </c>
      <c r="O37" s="5">
        <f t="shared" si="0"/>
        <v>0</v>
      </c>
      <c r="P37" s="5">
        <f t="shared" si="1"/>
        <v>306782</v>
      </c>
      <c r="Q37" s="5">
        <f t="shared" si="2"/>
        <v>219346</v>
      </c>
    </row>
    <row r="38" spans="1:17" s="3" customFormat="1" ht="15.75">
      <c r="A38" s="7" t="s">
        <v>241</v>
      </c>
      <c r="B38" s="93">
        <v>2</v>
      </c>
      <c r="C38" s="5"/>
      <c r="D38" s="5"/>
      <c r="E38" s="5"/>
      <c r="F38" s="5"/>
      <c r="G38" s="5"/>
      <c r="H38" s="5"/>
      <c r="I38" s="5">
        <v>500000</v>
      </c>
      <c r="J38" s="5">
        <v>507480</v>
      </c>
      <c r="K38" s="5">
        <v>219738</v>
      </c>
      <c r="L38" s="5">
        <v>135000</v>
      </c>
      <c r="M38" s="5">
        <v>137020</v>
      </c>
      <c r="N38" s="5">
        <v>56558</v>
      </c>
      <c r="O38" s="5">
        <f aca="true" t="shared" si="3" ref="O38:O66">C38+F38+I38+L38</f>
        <v>635000</v>
      </c>
      <c r="P38" s="5">
        <f aca="true" t="shared" si="4" ref="P38:P66">D38+G38+J38+M38</f>
        <v>644500</v>
      </c>
      <c r="Q38" s="5">
        <f aca="true" t="shared" si="5" ref="Q38:Q66">E38+H38+K38+N38</f>
        <v>276296</v>
      </c>
    </row>
    <row r="39" spans="1:17" s="3" customFormat="1" ht="15.75" customHeight="1" hidden="1">
      <c r="A39" s="7" t="s">
        <v>242</v>
      </c>
      <c r="B39" s="93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3"/>
        <v>0</v>
      </c>
      <c r="P39" s="5">
        <f t="shared" si="4"/>
        <v>0</v>
      </c>
      <c r="Q39" s="5">
        <f t="shared" si="5"/>
        <v>0</v>
      </c>
    </row>
    <row r="40" spans="1:17" s="3" customFormat="1" ht="31.5" customHeight="1" hidden="1">
      <c r="A40" s="7" t="s">
        <v>243</v>
      </c>
      <c r="B40" s="93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4"/>
        <v>0</v>
      </c>
      <c r="Q40" s="5">
        <f t="shared" si="5"/>
        <v>0</v>
      </c>
    </row>
    <row r="41" spans="1:17" s="3" customFormat="1" ht="15.75" customHeight="1" hidden="1">
      <c r="A41" s="7" t="s">
        <v>244</v>
      </c>
      <c r="B41" s="93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4"/>
        <v>0</v>
      </c>
      <c r="Q41" s="5">
        <f t="shared" si="5"/>
        <v>0</v>
      </c>
    </row>
    <row r="42" spans="1:17" s="3" customFormat="1" ht="15.75">
      <c r="A42" s="7" t="s">
        <v>245</v>
      </c>
      <c r="B42" s="93">
        <v>2</v>
      </c>
      <c r="C42" s="5"/>
      <c r="D42" s="5"/>
      <c r="E42" s="5"/>
      <c r="F42" s="5"/>
      <c r="G42" s="5"/>
      <c r="H42" s="5"/>
      <c r="I42" s="5">
        <v>25000</v>
      </c>
      <c r="J42" s="5">
        <v>25000</v>
      </c>
      <c r="K42" s="5">
        <v>4515</v>
      </c>
      <c r="L42" s="5"/>
      <c r="M42" s="5"/>
      <c r="N42" s="5"/>
      <c r="O42" s="5">
        <f t="shared" si="3"/>
        <v>25000</v>
      </c>
      <c r="P42" s="5">
        <f t="shared" si="4"/>
        <v>25000</v>
      </c>
      <c r="Q42" s="5">
        <f t="shared" si="5"/>
        <v>4515</v>
      </c>
    </row>
    <row r="43" spans="1:17" s="3" customFormat="1" ht="15.75" hidden="1">
      <c r="A43" s="7" t="s">
        <v>246</v>
      </c>
      <c r="B43" s="93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4"/>
        <v>0</v>
      </c>
      <c r="Q43" s="5">
        <f t="shared" si="5"/>
        <v>0</v>
      </c>
    </row>
    <row r="44" spans="1:17" s="3" customFormat="1" ht="31.5" hidden="1">
      <c r="A44" s="7" t="s">
        <v>247</v>
      </c>
      <c r="B44" s="93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4"/>
        <v>0</v>
      </c>
      <c r="Q44" s="5">
        <f t="shared" si="5"/>
        <v>0</v>
      </c>
    </row>
    <row r="45" spans="1:17" s="3" customFormat="1" ht="31.5" hidden="1">
      <c r="A45" s="7" t="s">
        <v>248</v>
      </c>
      <c r="B45" s="93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4"/>
        <v>0</v>
      </c>
      <c r="Q45" s="5">
        <f t="shared" si="5"/>
        <v>0</v>
      </c>
    </row>
    <row r="46" spans="1:17" ht="15.75">
      <c r="A46" s="7" t="s">
        <v>496</v>
      </c>
      <c r="B46" s="93">
        <v>2</v>
      </c>
      <c r="C46" s="5"/>
      <c r="D46" s="5"/>
      <c r="E46" s="5"/>
      <c r="F46" s="5"/>
      <c r="G46" s="5"/>
      <c r="H46" s="5"/>
      <c r="I46" s="5">
        <v>98000</v>
      </c>
      <c r="J46" s="5">
        <v>98000</v>
      </c>
      <c r="K46" s="5">
        <v>78768</v>
      </c>
      <c r="L46" s="5">
        <v>26460</v>
      </c>
      <c r="M46" s="5">
        <v>26460</v>
      </c>
      <c r="N46" s="5">
        <v>11198</v>
      </c>
      <c r="O46" s="5">
        <f t="shared" si="3"/>
        <v>124460</v>
      </c>
      <c r="P46" s="5">
        <f t="shared" si="4"/>
        <v>124460</v>
      </c>
      <c r="Q46" s="5">
        <f t="shared" si="5"/>
        <v>89966</v>
      </c>
    </row>
    <row r="47" spans="1:17" s="3" customFormat="1" ht="15.75">
      <c r="A47" s="7" t="s">
        <v>469</v>
      </c>
      <c r="B47" s="93">
        <v>2</v>
      </c>
      <c r="C47" s="5"/>
      <c r="D47" s="5"/>
      <c r="E47" s="5"/>
      <c r="F47" s="5"/>
      <c r="G47" s="5"/>
      <c r="H47" s="5"/>
      <c r="I47" s="5">
        <v>100000</v>
      </c>
      <c r="J47" s="5">
        <v>147638</v>
      </c>
      <c r="K47" s="5">
        <v>53205</v>
      </c>
      <c r="L47" s="5">
        <v>27000</v>
      </c>
      <c r="M47" s="5">
        <v>39862</v>
      </c>
      <c r="N47" s="5">
        <v>11710</v>
      </c>
      <c r="O47" s="5">
        <f t="shared" si="3"/>
        <v>127000</v>
      </c>
      <c r="P47" s="5">
        <f t="shared" si="4"/>
        <v>187500</v>
      </c>
      <c r="Q47" s="5">
        <f t="shared" si="5"/>
        <v>64915</v>
      </c>
    </row>
    <row r="48" spans="1:17" s="3" customFormat="1" ht="15.75" hidden="1">
      <c r="A48" s="7" t="s">
        <v>249</v>
      </c>
      <c r="B48" s="93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0</v>
      </c>
      <c r="P48" s="5">
        <f t="shared" si="4"/>
        <v>0</v>
      </c>
      <c r="Q48" s="5">
        <f t="shared" si="5"/>
        <v>0</v>
      </c>
    </row>
    <row r="49" spans="1:17" s="3" customFormat="1" ht="15.75">
      <c r="A49" s="7" t="s">
        <v>250</v>
      </c>
      <c r="B49" s="93">
        <v>2</v>
      </c>
      <c r="C49" s="5">
        <v>490000</v>
      </c>
      <c r="D49" s="5">
        <v>490000</v>
      </c>
      <c r="E49" s="5">
        <v>486000</v>
      </c>
      <c r="F49" s="5">
        <v>96000</v>
      </c>
      <c r="G49" s="5">
        <v>96000</v>
      </c>
      <c r="H49" s="5">
        <v>95788</v>
      </c>
      <c r="I49" s="5">
        <v>900000</v>
      </c>
      <c r="J49" s="5">
        <v>1050000</v>
      </c>
      <c r="K49" s="5">
        <v>1049897</v>
      </c>
      <c r="L49" s="5">
        <v>243000</v>
      </c>
      <c r="M49" s="5">
        <v>283500</v>
      </c>
      <c r="N49" s="5">
        <v>257036</v>
      </c>
      <c r="O49" s="5">
        <f t="shared" si="3"/>
        <v>1729000</v>
      </c>
      <c r="P49" s="5">
        <f t="shared" si="4"/>
        <v>1919500</v>
      </c>
      <c r="Q49" s="5">
        <f t="shared" si="5"/>
        <v>1888721</v>
      </c>
    </row>
    <row r="50" spans="1:17" s="3" customFormat="1" ht="31.5">
      <c r="A50" s="7" t="s">
        <v>251</v>
      </c>
      <c r="B50" s="93">
        <v>2</v>
      </c>
      <c r="C50" s="5"/>
      <c r="D50" s="5"/>
      <c r="E50" s="5"/>
      <c r="F50" s="5"/>
      <c r="G50" s="5"/>
      <c r="H50" s="5"/>
      <c r="I50" s="5">
        <v>1300000</v>
      </c>
      <c r="J50" s="5">
        <v>1345029</v>
      </c>
      <c r="K50" s="5">
        <v>1345029</v>
      </c>
      <c r="L50" s="5">
        <v>351000</v>
      </c>
      <c r="M50" s="5">
        <v>351000</v>
      </c>
      <c r="N50" s="5">
        <v>250988</v>
      </c>
      <c r="O50" s="5">
        <f t="shared" si="3"/>
        <v>1651000</v>
      </c>
      <c r="P50" s="5">
        <f t="shared" si="4"/>
        <v>1696029</v>
      </c>
      <c r="Q50" s="5">
        <f t="shared" si="5"/>
        <v>1596017</v>
      </c>
    </row>
    <row r="51" spans="1:17" s="3" customFormat="1" ht="15.75">
      <c r="A51" s="112" t="s">
        <v>497</v>
      </c>
      <c r="B51" s="93">
        <v>2</v>
      </c>
      <c r="C51" s="5">
        <v>450000</v>
      </c>
      <c r="D51" s="5">
        <v>450000</v>
      </c>
      <c r="E51" s="5">
        <v>322090</v>
      </c>
      <c r="F51" s="5"/>
      <c r="G51" s="5"/>
      <c r="H51" s="5"/>
      <c r="I51" s="5"/>
      <c r="J51" s="5"/>
      <c r="K51" s="5"/>
      <c r="L51" s="5"/>
      <c r="M51" s="5"/>
      <c r="N51" s="5"/>
      <c r="O51" s="5">
        <f t="shared" si="3"/>
        <v>450000</v>
      </c>
      <c r="P51" s="5">
        <f t="shared" si="4"/>
        <v>450000</v>
      </c>
      <c r="Q51" s="5">
        <f t="shared" si="5"/>
        <v>322090</v>
      </c>
    </row>
    <row r="52" spans="1:17" s="3" customFormat="1" ht="31.5">
      <c r="A52" s="112" t="s">
        <v>593</v>
      </c>
      <c r="B52" s="93">
        <v>2</v>
      </c>
      <c r="C52" s="5"/>
      <c r="D52" s="5"/>
      <c r="E52" s="5"/>
      <c r="F52" s="5"/>
      <c r="G52" s="5"/>
      <c r="H52" s="5"/>
      <c r="I52" s="5">
        <v>0</v>
      </c>
      <c r="J52" s="5">
        <v>286220</v>
      </c>
      <c r="K52" s="5">
        <v>0</v>
      </c>
      <c r="L52" s="5">
        <v>0</v>
      </c>
      <c r="M52" s="5">
        <v>77280</v>
      </c>
      <c r="N52" s="5">
        <v>0</v>
      </c>
      <c r="O52" s="5">
        <f t="shared" si="3"/>
        <v>0</v>
      </c>
      <c r="P52" s="5">
        <f t="shared" si="4"/>
        <v>363500</v>
      </c>
      <c r="Q52" s="5">
        <f t="shared" si="5"/>
        <v>0</v>
      </c>
    </row>
    <row r="53" spans="1:17" s="3" customFormat="1" ht="31.5">
      <c r="A53" s="112" t="s">
        <v>612</v>
      </c>
      <c r="B53" s="93">
        <v>2</v>
      </c>
      <c r="C53" s="5">
        <v>0</v>
      </c>
      <c r="D53" s="5">
        <v>1422000</v>
      </c>
      <c r="E53" s="5">
        <v>781799</v>
      </c>
      <c r="F53" s="5">
        <v>0</v>
      </c>
      <c r="G53" s="5">
        <v>277290</v>
      </c>
      <c r="H53" s="5">
        <v>121605</v>
      </c>
      <c r="I53" s="5">
        <v>0</v>
      </c>
      <c r="J53" s="5">
        <v>1289330</v>
      </c>
      <c r="K53" s="5">
        <v>616248</v>
      </c>
      <c r="L53" s="5">
        <v>0</v>
      </c>
      <c r="M53" s="5">
        <v>348120</v>
      </c>
      <c r="N53" s="5">
        <v>139560</v>
      </c>
      <c r="O53" s="5">
        <f t="shared" si="3"/>
        <v>0</v>
      </c>
      <c r="P53" s="5">
        <f t="shared" si="4"/>
        <v>3336740</v>
      </c>
      <c r="Q53" s="5">
        <f t="shared" si="5"/>
        <v>1659212</v>
      </c>
    </row>
    <row r="54" spans="1:17" ht="15.75">
      <c r="A54" s="7" t="s">
        <v>461</v>
      </c>
      <c r="B54" s="93">
        <v>2</v>
      </c>
      <c r="C54" s="5"/>
      <c r="D54" s="5"/>
      <c r="E54" s="5"/>
      <c r="F54" s="5"/>
      <c r="G54" s="5"/>
      <c r="H54" s="5"/>
      <c r="I54" s="5">
        <v>95244</v>
      </c>
      <c r="J54" s="5">
        <v>99732</v>
      </c>
      <c r="K54" s="5">
        <v>88863</v>
      </c>
      <c r="L54" s="5">
        <v>25716</v>
      </c>
      <c r="M54" s="5">
        <v>26928</v>
      </c>
      <c r="N54" s="5">
        <v>23995</v>
      </c>
      <c r="O54" s="5">
        <f t="shared" si="3"/>
        <v>120960</v>
      </c>
      <c r="P54" s="5">
        <f t="shared" si="4"/>
        <v>126660</v>
      </c>
      <c r="Q54" s="5">
        <f t="shared" si="5"/>
        <v>112858</v>
      </c>
    </row>
    <row r="55" spans="1:17" ht="15.75">
      <c r="A55" s="7" t="s">
        <v>599</v>
      </c>
      <c r="B55" s="93">
        <v>2</v>
      </c>
      <c r="C55" s="5"/>
      <c r="D55" s="5"/>
      <c r="E55" s="5"/>
      <c r="F55" s="5"/>
      <c r="G55" s="5"/>
      <c r="H55" s="5"/>
      <c r="I55" s="5">
        <v>0</v>
      </c>
      <c r="J55" s="5">
        <v>1297500</v>
      </c>
      <c r="K55" s="5">
        <v>0</v>
      </c>
      <c r="L55" s="5">
        <v>0</v>
      </c>
      <c r="M55" s="5">
        <v>350325</v>
      </c>
      <c r="N55" s="5">
        <v>0</v>
      </c>
      <c r="O55" s="5">
        <f t="shared" si="3"/>
        <v>0</v>
      </c>
      <c r="P55" s="5">
        <f t="shared" si="4"/>
        <v>1647825</v>
      </c>
      <c r="Q55" s="5">
        <f t="shared" si="5"/>
        <v>0</v>
      </c>
    </row>
    <row r="56" spans="1:17" ht="15.75" hidden="1">
      <c r="A56" s="7" t="s">
        <v>461</v>
      </c>
      <c r="B56" s="93">
        <v>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3"/>
        <v>0</v>
      </c>
      <c r="P56" s="5">
        <f t="shared" si="4"/>
        <v>0</v>
      </c>
      <c r="Q56" s="5">
        <f t="shared" si="5"/>
        <v>0</v>
      </c>
    </row>
    <row r="57" spans="1:17" s="3" customFormat="1" ht="15.75">
      <c r="A57" s="7" t="s">
        <v>252</v>
      </c>
      <c r="B57" s="93">
        <v>2</v>
      </c>
      <c r="C57" s="5"/>
      <c r="D57" s="5"/>
      <c r="E57" s="5"/>
      <c r="F57" s="5"/>
      <c r="G57" s="5"/>
      <c r="H57" s="5"/>
      <c r="I57" s="5">
        <v>1120606</v>
      </c>
      <c r="J57" s="5">
        <v>1033425</v>
      </c>
      <c r="K57" s="5">
        <v>859602</v>
      </c>
      <c r="L57" s="5">
        <v>302564</v>
      </c>
      <c r="M57" s="5">
        <v>279025</v>
      </c>
      <c r="N57" s="5">
        <v>232096</v>
      </c>
      <c r="O57" s="5">
        <f t="shared" si="3"/>
        <v>1423170</v>
      </c>
      <c r="P57" s="5">
        <f t="shared" si="4"/>
        <v>1312450</v>
      </c>
      <c r="Q57" s="5">
        <f t="shared" si="5"/>
        <v>1091698</v>
      </c>
    </row>
    <row r="58" spans="1:17" s="3" customFormat="1" ht="31.5">
      <c r="A58" s="7" t="s">
        <v>615</v>
      </c>
      <c r="B58" s="93">
        <v>2</v>
      </c>
      <c r="C58" s="5"/>
      <c r="D58" s="5"/>
      <c r="E58" s="5"/>
      <c r="F58" s="5"/>
      <c r="G58" s="5"/>
      <c r="H58" s="5"/>
      <c r="I58" s="5">
        <v>0</v>
      </c>
      <c r="J58" s="5">
        <v>860394</v>
      </c>
      <c r="K58" s="5">
        <v>390118</v>
      </c>
      <c r="L58" s="5">
        <v>0</v>
      </c>
      <c r="M58" s="5">
        <v>232306</v>
      </c>
      <c r="N58" s="5">
        <v>105332</v>
      </c>
      <c r="O58" s="5">
        <f t="shared" si="3"/>
        <v>0</v>
      </c>
      <c r="P58" s="5">
        <f t="shared" si="4"/>
        <v>1092700</v>
      </c>
      <c r="Q58" s="5">
        <f t="shared" si="5"/>
        <v>495450</v>
      </c>
    </row>
    <row r="59" spans="1:17" s="3" customFormat="1" ht="15.75">
      <c r="A59" s="7" t="s">
        <v>133</v>
      </c>
      <c r="B59" s="93"/>
      <c r="C59" s="5"/>
      <c r="D59" s="5"/>
      <c r="E59" s="5"/>
      <c r="F59" s="5"/>
      <c r="G59" s="5"/>
      <c r="H59" s="5"/>
      <c r="I59" s="5">
        <f>SUM(I60:I62)</f>
        <v>3368448</v>
      </c>
      <c r="J59" s="5">
        <f>SUM(J60:J62)</f>
        <v>4371662</v>
      </c>
      <c r="K59" s="5">
        <f>SUM(K60:K62)</f>
        <v>2566162</v>
      </c>
      <c r="L59" s="5"/>
      <c r="M59" s="5"/>
      <c r="N59" s="5"/>
      <c r="O59" s="5">
        <f t="shared" si="3"/>
        <v>3368448</v>
      </c>
      <c r="P59" s="5">
        <f t="shared" si="4"/>
        <v>4371662</v>
      </c>
      <c r="Q59" s="5">
        <f t="shared" si="5"/>
        <v>2566162</v>
      </c>
    </row>
    <row r="60" spans="1:17" s="3" customFormat="1" ht="15.75">
      <c r="A60" s="81" t="s">
        <v>374</v>
      </c>
      <c r="B60" s="93">
        <v>1</v>
      </c>
      <c r="C60" s="5"/>
      <c r="D60" s="5"/>
      <c r="E60" s="5"/>
      <c r="F60" s="5"/>
      <c r="G60" s="5"/>
      <c r="H60" s="5"/>
      <c r="I60" s="5">
        <f>SUMIF($B$6:$B$59,"1",L$6:L$59)</f>
        <v>0</v>
      </c>
      <c r="J60" s="5">
        <f>SUMIF($B$6:$B$59,"1",M$6:M$59)</f>
        <v>0</v>
      </c>
      <c r="K60" s="5">
        <f>SUMIF($B$6:$B$59,"1",N$6:N$59)</f>
        <v>0</v>
      </c>
      <c r="L60" s="5"/>
      <c r="M60" s="5"/>
      <c r="N60" s="5"/>
      <c r="O60" s="5">
        <f t="shared" si="3"/>
        <v>0</v>
      </c>
      <c r="P60" s="5">
        <f t="shared" si="4"/>
        <v>0</v>
      </c>
      <c r="Q60" s="5">
        <f t="shared" si="5"/>
        <v>0</v>
      </c>
    </row>
    <row r="61" spans="1:17" s="3" customFormat="1" ht="15.75">
      <c r="A61" s="81" t="s">
        <v>219</v>
      </c>
      <c r="B61" s="93">
        <v>2</v>
      </c>
      <c r="C61" s="5"/>
      <c r="D61" s="5"/>
      <c r="E61" s="5"/>
      <c r="F61" s="5"/>
      <c r="G61" s="5"/>
      <c r="H61" s="5"/>
      <c r="I61" s="5">
        <f>SUMIF($B$6:$B$59,"2",L$6:L$59)</f>
        <v>3368448</v>
      </c>
      <c r="J61" s="5">
        <f>SUMIF($B$6:$B$59,"2",M$6:M$59)</f>
        <v>4371662</v>
      </c>
      <c r="K61" s="5">
        <f>SUMIF($B$6:$B$59,"2",N$6:N$59)</f>
        <v>2566162</v>
      </c>
      <c r="L61" s="5"/>
      <c r="M61" s="5"/>
      <c r="N61" s="5"/>
      <c r="O61" s="5">
        <f t="shared" si="3"/>
        <v>3368448</v>
      </c>
      <c r="P61" s="5">
        <f t="shared" si="4"/>
        <v>4371662</v>
      </c>
      <c r="Q61" s="5">
        <f t="shared" si="5"/>
        <v>2566162</v>
      </c>
    </row>
    <row r="62" spans="1:17" s="3" customFormat="1" ht="15.75">
      <c r="A62" s="81" t="s">
        <v>112</v>
      </c>
      <c r="B62" s="93">
        <v>3</v>
      </c>
      <c r="C62" s="5"/>
      <c r="D62" s="5"/>
      <c r="E62" s="5"/>
      <c r="F62" s="5"/>
      <c r="G62" s="5"/>
      <c r="H62" s="5"/>
      <c r="I62" s="5">
        <f>SUMIF($B$6:$B$59,"3",L$6:L$59)</f>
        <v>0</v>
      </c>
      <c r="J62" s="5">
        <f>SUMIF($B$6:$B$59,"3",M$6:M$59)</f>
        <v>0</v>
      </c>
      <c r="K62" s="5">
        <f>SUMIF($B$6:$B$59,"3",N$6:N$59)</f>
        <v>0</v>
      </c>
      <c r="L62" s="5"/>
      <c r="M62" s="5"/>
      <c r="N62" s="5"/>
      <c r="O62" s="5">
        <f t="shared" si="3"/>
        <v>0</v>
      </c>
      <c r="P62" s="5">
        <f t="shared" si="4"/>
        <v>0</v>
      </c>
      <c r="Q62" s="5">
        <f t="shared" si="5"/>
        <v>0</v>
      </c>
    </row>
    <row r="63" spans="1:17" s="3" customFormat="1" ht="15.75">
      <c r="A63" s="8" t="s">
        <v>381</v>
      </c>
      <c r="B63" s="93"/>
      <c r="C63" s="14">
        <f aca="true" t="shared" si="6" ref="C63:K63">SUM(C64:C66)</f>
        <v>39218430</v>
      </c>
      <c r="D63" s="14">
        <f t="shared" si="6"/>
        <v>40992028</v>
      </c>
      <c r="E63" s="14">
        <f t="shared" si="6"/>
        <v>38777170</v>
      </c>
      <c r="F63" s="14">
        <f t="shared" si="6"/>
        <v>4520306</v>
      </c>
      <c r="G63" s="14">
        <f t="shared" si="6"/>
        <v>4837961</v>
      </c>
      <c r="H63" s="14">
        <f t="shared" si="6"/>
        <v>4618127</v>
      </c>
      <c r="I63" s="14">
        <f t="shared" si="6"/>
        <v>15929724</v>
      </c>
      <c r="J63" s="14">
        <f t="shared" si="6"/>
        <v>20787762</v>
      </c>
      <c r="K63" s="14">
        <f t="shared" si="6"/>
        <v>14156949</v>
      </c>
      <c r="L63" s="14"/>
      <c r="M63" s="14"/>
      <c r="N63" s="14"/>
      <c r="O63" s="14">
        <f t="shared" si="3"/>
        <v>59668460</v>
      </c>
      <c r="P63" s="14">
        <f t="shared" si="4"/>
        <v>66617751</v>
      </c>
      <c r="Q63" s="14">
        <f t="shared" si="5"/>
        <v>57552246</v>
      </c>
    </row>
    <row r="64" spans="1:17" s="3" customFormat="1" ht="15.75">
      <c r="A64" s="81" t="s">
        <v>374</v>
      </c>
      <c r="B64" s="93">
        <v>1</v>
      </c>
      <c r="C64" s="77">
        <f aca="true" t="shared" si="7" ref="C64:K64">SUMIF($B$6:$B$63,"1",C$6:C$63)</f>
        <v>0</v>
      </c>
      <c r="D64" s="77">
        <f t="shared" si="7"/>
        <v>0</v>
      </c>
      <c r="E64" s="77">
        <f t="shared" si="7"/>
        <v>0</v>
      </c>
      <c r="F64" s="77">
        <f t="shared" si="7"/>
        <v>0</v>
      </c>
      <c r="G64" s="77">
        <f t="shared" si="7"/>
        <v>0</v>
      </c>
      <c r="H64" s="77">
        <f t="shared" si="7"/>
        <v>0</v>
      </c>
      <c r="I64" s="77">
        <f t="shared" si="7"/>
        <v>0</v>
      </c>
      <c r="J64" s="77">
        <f t="shared" si="7"/>
        <v>0</v>
      </c>
      <c r="K64" s="77">
        <f t="shared" si="7"/>
        <v>0</v>
      </c>
      <c r="L64" s="5"/>
      <c r="M64" s="5"/>
      <c r="N64" s="5"/>
      <c r="O64" s="5">
        <f t="shared" si="3"/>
        <v>0</v>
      </c>
      <c r="P64" s="5">
        <f t="shared" si="4"/>
        <v>0</v>
      </c>
      <c r="Q64" s="5">
        <f t="shared" si="5"/>
        <v>0</v>
      </c>
    </row>
    <row r="65" spans="1:17" s="3" customFormat="1" ht="15.75">
      <c r="A65" s="81" t="s">
        <v>219</v>
      </c>
      <c r="B65" s="93">
        <v>2</v>
      </c>
      <c r="C65" s="77">
        <f aca="true" t="shared" si="8" ref="C65:K65">SUMIF($B$6:$B$63,"2",C$6:C$63)</f>
        <v>37681430</v>
      </c>
      <c r="D65" s="77">
        <f t="shared" si="8"/>
        <v>39455028</v>
      </c>
      <c r="E65" s="77">
        <f t="shared" si="8"/>
        <v>37261570</v>
      </c>
      <c r="F65" s="77">
        <f t="shared" si="8"/>
        <v>4214906</v>
      </c>
      <c r="G65" s="77">
        <f t="shared" si="8"/>
        <v>4537789</v>
      </c>
      <c r="H65" s="77">
        <f t="shared" si="8"/>
        <v>4349291</v>
      </c>
      <c r="I65" s="77">
        <f t="shared" si="8"/>
        <v>15929724</v>
      </c>
      <c r="J65" s="77">
        <f t="shared" si="8"/>
        <v>20787762</v>
      </c>
      <c r="K65" s="77">
        <f t="shared" si="8"/>
        <v>14156949</v>
      </c>
      <c r="L65" s="5"/>
      <c r="M65" s="5"/>
      <c r="N65" s="5"/>
      <c r="O65" s="5">
        <f t="shared" si="3"/>
        <v>57826060</v>
      </c>
      <c r="P65" s="5">
        <f t="shared" si="4"/>
        <v>64780579</v>
      </c>
      <c r="Q65" s="5">
        <f t="shared" si="5"/>
        <v>55767810</v>
      </c>
    </row>
    <row r="66" spans="1:17" s="3" customFormat="1" ht="15.75">
      <c r="A66" s="81" t="s">
        <v>112</v>
      </c>
      <c r="B66" s="93">
        <v>3</v>
      </c>
      <c r="C66" s="77">
        <f aca="true" t="shared" si="9" ref="C66:K66">SUMIF($B$6:$B$63,"3",C$6:C$63)</f>
        <v>1537000</v>
      </c>
      <c r="D66" s="77">
        <f t="shared" si="9"/>
        <v>1537000</v>
      </c>
      <c r="E66" s="77">
        <f t="shared" si="9"/>
        <v>1515600</v>
      </c>
      <c r="F66" s="77">
        <f t="shared" si="9"/>
        <v>305400</v>
      </c>
      <c r="G66" s="77">
        <f t="shared" si="9"/>
        <v>300172</v>
      </c>
      <c r="H66" s="77">
        <f t="shared" si="9"/>
        <v>268836</v>
      </c>
      <c r="I66" s="77">
        <f t="shared" si="9"/>
        <v>0</v>
      </c>
      <c r="J66" s="77">
        <f t="shared" si="9"/>
        <v>0</v>
      </c>
      <c r="K66" s="77">
        <f t="shared" si="9"/>
        <v>0</v>
      </c>
      <c r="L66" s="5"/>
      <c r="M66" s="5"/>
      <c r="N66" s="5"/>
      <c r="O66" s="5">
        <f t="shared" si="3"/>
        <v>1842400</v>
      </c>
      <c r="P66" s="5">
        <f t="shared" si="4"/>
        <v>1837172</v>
      </c>
      <c r="Q66" s="5">
        <f t="shared" si="5"/>
        <v>1784436</v>
      </c>
    </row>
  </sheetData>
  <sheetProtection/>
  <mergeCells count="9">
    <mergeCell ref="F4:H4"/>
    <mergeCell ref="I4:K4"/>
    <mergeCell ref="L4:N4"/>
    <mergeCell ref="O4:Q4"/>
    <mergeCell ref="A1:Q1"/>
    <mergeCell ref="A2:Q2"/>
    <mergeCell ref="A4:A5"/>
    <mergeCell ref="B4:B5"/>
    <mergeCell ref="C4:E4"/>
  </mergeCells>
  <printOptions horizontalCentered="1"/>
  <pageMargins left="0.5118110236220472" right="0.2755905511811024" top="0.7480314960629921" bottom="0.7480314960629921" header="0.31496062992125984" footer="0.31496062992125984"/>
  <pageSetup fitToHeight="1" fitToWidth="1" horizontalDpi="300" verticalDpi="300" orientation="landscape" paperSize="9" scale="50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87" t="s">
        <v>585</v>
      </c>
      <c r="B1" s="287"/>
      <c r="C1" s="287"/>
      <c r="D1" s="287"/>
      <c r="E1" s="287"/>
      <c r="F1" s="111"/>
    </row>
    <row r="2" spans="1:5" s="23" customFormat="1" ht="13.5" customHeight="1">
      <c r="A2" s="116"/>
      <c r="B2" s="116"/>
      <c r="C2" s="116"/>
      <c r="D2" s="116"/>
      <c r="E2" s="116"/>
    </row>
    <row r="3" spans="1:5" s="23" customFormat="1" ht="40.5" customHeight="1">
      <c r="A3" s="288" t="s">
        <v>582</v>
      </c>
      <c r="B3" s="288"/>
      <c r="C3" s="288"/>
      <c r="D3" s="288"/>
      <c r="E3" s="288"/>
    </row>
    <row r="4" spans="1:5" s="23" customFormat="1" ht="14.25" customHeight="1">
      <c r="A4" s="24"/>
      <c r="B4" s="24"/>
      <c r="C4" s="24"/>
      <c r="D4" s="24"/>
      <c r="E4" s="117" t="s">
        <v>471</v>
      </c>
    </row>
    <row r="5" spans="1:6" s="27" customFormat="1" ht="21.75" customHeight="1">
      <c r="A5" s="110" t="s">
        <v>9</v>
      </c>
      <c r="B5" s="25" t="s">
        <v>467</v>
      </c>
      <c r="C5" s="25" t="s">
        <v>541</v>
      </c>
      <c r="D5" s="25" t="s">
        <v>576</v>
      </c>
      <c r="E5" s="25" t="s">
        <v>5</v>
      </c>
      <c r="F5" s="26"/>
    </row>
    <row r="6" spans="1:5" ht="15">
      <c r="A6" s="28" t="s">
        <v>378</v>
      </c>
      <c r="B6" s="29">
        <v>4500000</v>
      </c>
      <c r="C6" s="29">
        <v>4500000</v>
      </c>
      <c r="D6" s="29">
        <v>4500000</v>
      </c>
      <c r="E6" s="29">
        <f aca="true" t="shared" si="0" ref="E6:E21">SUM(B6:D6)</f>
        <v>13500000</v>
      </c>
    </row>
    <row r="7" spans="1:5" ht="15">
      <c r="A7" s="28" t="s">
        <v>376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30000</v>
      </c>
      <c r="C8" s="29">
        <v>30000</v>
      </c>
      <c r="D8" s="29">
        <v>30000</v>
      </c>
      <c r="E8" s="29">
        <f t="shared" si="0"/>
        <v>90000</v>
      </c>
    </row>
    <row r="9" spans="1:5" ht="32.25" customHeight="1">
      <c r="A9" s="31" t="s">
        <v>30</v>
      </c>
      <c r="B9" s="29">
        <v>650000</v>
      </c>
      <c r="C9" s="29">
        <v>650000</v>
      </c>
      <c r="D9" s="29">
        <v>650000</v>
      </c>
      <c r="E9" s="29">
        <f t="shared" si="0"/>
        <v>1950000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377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5180000</v>
      </c>
      <c r="C13" s="33">
        <f>SUM(C6:C12)</f>
        <v>5180000</v>
      </c>
      <c r="D13" s="33">
        <f>SUM(D6:D12)</f>
        <v>5180000</v>
      </c>
      <c r="E13" s="33">
        <f>SUM(E6:E12)</f>
        <v>15540000</v>
      </c>
    </row>
    <row r="14" spans="1:5" ht="15">
      <c r="A14" s="32" t="s">
        <v>41</v>
      </c>
      <c r="B14" s="33">
        <f>ROUNDDOWN(B13*0.5,0)</f>
        <v>2590000</v>
      </c>
      <c r="C14" s="33">
        <f>ROUNDDOWN(C13*0.5,0)</f>
        <v>2590000</v>
      </c>
      <c r="D14" s="33">
        <f>ROUNDDOWN(D13*0.5,0)</f>
        <v>2590000</v>
      </c>
      <c r="E14" s="33">
        <f t="shared" si="0"/>
        <v>7770000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2590000</v>
      </c>
      <c r="C23" s="33">
        <f>C14-C22</f>
        <v>2590000</v>
      </c>
      <c r="D23" s="33">
        <f>D14-D22</f>
        <v>2590000</v>
      </c>
      <c r="E23" s="33">
        <f>E14-E22</f>
        <v>7770000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0"/>
      <c r="B25" s="91"/>
      <c r="C25" s="91"/>
      <c r="D25" s="91"/>
      <c r="E25" s="91"/>
    </row>
    <row r="26" spans="1:5" s="34" customFormat="1" ht="27.75" customHeight="1">
      <c r="A26" s="289" t="s">
        <v>370</v>
      </c>
      <c r="B26" s="289"/>
      <c r="C26" s="289"/>
      <c r="D26" s="289"/>
      <c r="E26" s="289"/>
    </row>
    <row r="27" ht="18.75" customHeight="1"/>
    <row r="28" ht="15">
      <c r="A28" s="92" t="s">
        <v>583</v>
      </c>
    </row>
    <row r="29" spans="1:3" ht="15">
      <c r="A29" s="37" t="s">
        <v>510</v>
      </c>
      <c r="C29" s="62"/>
    </row>
    <row r="30" ht="15">
      <c r="C30" s="62"/>
    </row>
    <row r="31" spans="1:4" ht="15">
      <c r="A31" s="62" t="s">
        <v>542</v>
      </c>
      <c r="B31" s="26"/>
      <c r="D31" s="62" t="s">
        <v>511</v>
      </c>
    </row>
    <row r="32" spans="1:4" ht="15">
      <c r="A32" s="62" t="s">
        <v>543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4.140625" style="21" customWidth="1"/>
    <col min="6" max="6" width="13.140625" style="21" customWidth="1"/>
    <col min="7" max="7" width="9.140625" style="21" customWidth="1"/>
    <col min="8" max="8" width="10.57421875" style="21" customWidth="1"/>
    <col min="9" max="9" width="11.7109375" style="21" customWidth="1"/>
    <col min="10" max="10" width="0" style="21" hidden="1" customWidth="1"/>
    <col min="11" max="16384" width="9.140625" style="21" customWidth="1"/>
  </cols>
  <sheetData>
    <row r="1" spans="1:9" s="16" customFormat="1" ht="15.75">
      <c r="A1" s="257" t="s">
        <v>509</v>
      </c>
      <c r="B1" s="257"/>
      <c r="C1" s="257"/>
      <c r="D1" s="257"/>
      <c r="E1" s="257"/>
      <c r="F1" s="257"/>
      <c r="G1" s="257"/>
      <c r="H1" s="257"/>
      <c r="I1" s="257"/>
    </row>
    <row r="2" spans="1:9" s="16" customFormat="1" ht="15.75">
      <c r="A2" s="258" t="s">
        <v>574</v>
      </c>
      <c r="B2" s="258"/>
      <c r="C2" s="258"/>
      <c r="D2" s="258"/>
      <c r="E2" s="258"/>
      <c r="F2" s="258"/>
      <c r="G2" s="258"/>
      <c r="H2" s="258"/>
      <c r="I2" s="258"/>
    </row>
    <row r="3" spans="1:9" s="16" customFormat="1" ht="15.75">
      <c r="A3" s="258" t="s">
        <v>153</v>
      </c>
      <c r="B3" s="258"/>
      <c r="C3" s="258"/>
      <c r="D3" s="258"/>
      <c r="E3" s="258"/>
      <c r="F3" s="258"/>
      <c r="G3" s="258"/>
      <c r="H3" s="258"/>
      <c r="I3" s="258"/>
    </row>
    <row r="4" spans="1:9" ht="15.75">
      <c r="A4" s="258" t="s">
        <v>466</v>
      </c>
      <c r="B4" s="258"/>
      <c r="C4" s="258"/>
      <c r="D4" s="258"/>
      <c r="E4" s="258"/>
      <c r="F4" s="258"/>
      <c r="G4" s="258"/>
      <c r="H4" s="258"/>
      <c r="I4" s="258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129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  <c r="I6" s="43" t="s">
        <v>49</v>
      </c>
    </row>
    <row r="7" spans="1:9" s="3" customFormat="1" ht="15.75">
      <c r="A7" s="1">
        <v>1</v>
      </c>
      <c r="B7" s="259" t="s">
        <v>9</v>
      </c>
      <c r="C7" s="237" t="s">
        <v>380</v>
      </c>
      <c r="D7" s="238"/>
      <c r="E7" s="239"/>
      <c r="F7" s="4" t="s">
        <v>467</v>
      </c>
      <c r="G7" s="4" t="s">
        <v>541</v>
      </c>
      <c r="H7" s="4" t="s">
        <v>576</v>
      </c>
      <c r="I7" s="4" t="s">
        <v>5</v>
      </c>
    </row>
    <row r="8" spans="1:9" s="3" customFormat="1" ht="15.75">
      <c r="A8" s="1">
        <v>2</v>
      </c>
      <c r="B8" s="260"/>
      <c r="C8" s="6" t="s">
        <v>4</v>
      </c>
      <c r="D8" s="6" t="s">
        <v>633</v>
      </c>
      <c r="E8" s="6" t="s">
        <v>634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4" t="s">
        <v>375</v>
      </c>
      <c r="C9" s="15">
        <f>Bevételek!C138+Bevételek!C139+Bevételek!C141+Bevételek!C142+Bevételek!C147</f>
        <v>7000000</v>
      </c>
      <c r="D9" s="15">
        <f>Bevételek!D138+Bevételek!D139+Bevételek!D141+Bevételek!D142+Bevételek!D147</f>
        <v>7252654</v>
      </c>
      <c r="E9" s="15">
        <f>Bevételek!E138+Bevételek!E139+Bevételek!E141+Bevételek!E142+Bevételek!E147</f>
        <v>6520071</v>
      </c>
      <c r="F9" s="45"/>
      <c r="G9" s="45"/>
      <c r="H9" s="45"/>
      <c r="I9" s="45"/>
      <c r="J9" s="30" t="e">
        <f>D9-#REF!</f>
        <v>#REF!</v>
      </c>
    </row>
    <row r="10" spans="1:10" ht="30">
      <c r="A10" s="1">
        <v>4</v>
      </c>
      <c r="B10" s="44" t="s">
        <v>376</v>
      </c>
      <c r="C10" s="15">
        <f>Bevételek!C190+Bevételek!C191+Bevételek!C192</f>
        <v>0</v>
      </c>
      <c r="D10" s="15">
        <f>Bevételek!D190+Bevételek!D191+Bevételek!D192</f>
        <v>0</v>
      </c>
      <c r="E10" s="15">
        <f>Bevételek!E190+Bevételek!E191+Bevételek!E192</f>
        <v>0</v>
      </c>
      <c r="F10" s="45"/>
      <c r="G10" s="45"/>
      <c r="H10" s="45"/>
      <c r="I10" s="45"/>
      <c r="J10" s="30" t="e">
        <f>D10-#REF!</f>
        <v>#REF!</v>
      </c>
    </row>
    <row r="11" spans="1:10" ht="15.75">
      <c r="A11" s="1">
        <v>5</v>
      </c>
      <c r="B11" s="44" t="s">
        <v>29</v>
      </c>
      <c r="C11" s="15">
        <f>Bevételek!C145+Bevételek!C161+Bevételek!C177-Bevételek!C158</f>
        <v>400000</v>
      </c>
      <c r="D11" s="15">
        <f>Bevételek!D145+Bevételek!D161+Bevételek!D177-Bevételek!D158</f>
        <v>70341</v>
      </c>
      <c r="E11" s="15">
        <f>Bevételek!E145+Bevételek!E161+Bevételek!E177-Bevételek!E158</f>
        <v>5744</v>
      </c>
      <c r="F11" s="45"/>
      <c r="G11" s="45"/>
      <c r="H11" s="45"/>
      <c r="I11" s="45"/>
      <c r="J11" s="30" t="e">
        <f>D11-#REF!</f>
        <v>#REF!</v>
      </c>
    </row>
    <row r="12" spans="1:10" ht="45">
      <c r="A12" s="1">
        <v>6</v>
      </c>
      <c r="B12" s="44" t="s">
        <v>30</v>
      </c>
      <c r="C12" s="15">
        <f>Bevételek!C170+Bevételek!C187+Bevételek!C188+Bevételek!C189+Bevételek!C226+Bevételek!C231+Bevételek!C235</f>
        <v>675008</v>
      </c>
      <c r="D12" s="15">
        <f>Bevételek!D170+Bevételek!D187+Bevételek!D188+Bevételek!D189+Bevételek!D226+Bevételek!D231+Bevételek!D235</f>
        <v>1045397</v>
      </c>
      <c r="E12" s="15">
        <f>Bevételek!E170+Bevételek!E187+Bevételek!E188+Bevételek!E189+Bevételek!E226+Bevételek!E231+Bevételek!E235</f>
        <v>578838</v>
      </c>
      <c r="F12" s="45"/>
      <c r="G12" s="45"/>
      <c r="H12" s="45"/>
      <c r="I12" s="45"/>
      <c r="J12" s="30" t="e">
        <f>D12-#REF!</f>
        <v>#REF!</v>
      </c>
    </row>
    <row r="13" spans="1:10" ht="15.75">
      <c r="A13" s="1">
        <v>7</v>
      </c>
      <c r="B13" s="44" t="s">
        <v>31</v>
      </c>
      <c r="C13" s="15">
        <f>Bevételek!C237</f>
        <v>0</v>
      </c>
      <c r="D13" s="15">
        <f>Bevételek!D237</f>
        <v>0</v>
      </c>
      <c r="E13" s="15">
        <f>Bevételek!E237</f>
        <v>0</v>
      </c>
      <c r="F13" s="45"/>
      <c r="G13" s="45"/>
      <c r="H13" s="45"/>
      <c r="I13" s="45"/>
      <c r="J13" s="30" t="e">
        <f>D13-#REF!</f>
        <v>#REF!</v>
      </c>
    </row>
    <row r="14" spans="1:10" ht="30">
      <c r="A14" s="1">
        <v>8</v>
      </c>
      <c r="B14" s="44" t="s">
        <v>32</v>
      </c>
      <c r="C14" s="15">
        <f>Bevételek!C236</f>
        <v>0</v>
      </c>
      <c r="D14" s="15">
        <f>Bevételek!D236</f>
        <v>0</v>
      </c>
      <c r="E14" s="15">
        <f>Bevételek!E236</f>
        <v>0</v>
      </c>
      <c r="F14" s="45"/>
      <c r="G14" s="45"/>
      <c r="H14" s="45"/>
      <c r="I14" s="45"/>
      <c r="J14" s="30" t="e">
        <f>D14-#REF!</f>
        <v>#REF!</v>
      </c>
    </row>
    <row r="15" spans="1:10" ht="30">
      <c r="A15" s="1">
        <v>9</v>
      </c>
      <c r="B15" s="44" t="s">
        <v>377</v>
      </c>
      <c r="C15" s="15">
        <f>Bevételek!C54+Bevételek!C117+Bevételek!C246+Bevételek!C260</f>
        <v>0</v>
      </c>
      <c r="D15" s="15">
        <f>Bevételek!D54+Bevételek!D117+Bevételek!D246+Bevételek!D260</f>
        <v>0</v>
      </c>
      <c r="E15" s="15">
        <f>Bevételek!E54+Bevételek!E117+Bevételek!E246+Bevételek!E260</f>
        <v>0</v>
      </c>
      <c r="F15" s="45"/>
      <c r="G15" s="45"/>
      <c r="H15" s="45"/>
      <c r="I15" s="45"/>
      <c r="J15" s="30" t="e">
        <f>D15-#REF!</f>
        <v>#REF!</v>
      </c>
    </row>
    <row r="16" spans="1:10" s="22" customFormat="1" ht="15.75">
      <c r="A16" s="1">
        <v>10</v>
      </c>
      <c r="B16" s="46" t="s">
        <v>51</v>
      </c>
      <c r="C16" s="18">
        <f>SUM(C9:C15)</f>
        <v>8075008</v>
      </c>
      <c r="D16" s="18">
        <f>SUM(D9:D15)</f>
        <v>8368392</v>
      </c>
      <c r="E16" s="18">
        <f>SUM(E9:E15)</f>
        <v>7104653</v>
      </c>
      <c r="F16" s="45"/>
      <c r="G16" s="45"/>
      <c r="H16" s="45"/>
      <c r="I16" s="45"/>
      <c r="J16" s="30" t="e">
        <f>D16-#REF!</f>
        <v>#REF!</v>
      </c>
    </row>
    <row r="17" spans="1:10" ht="15.75">
      <c r="A17" s="1">
        <v>11</v>
      </c>
      <c r="B17" s="46" t="s">
        <v>52</v>
      </c>
      <c r="C17" s="18">
        <f>ROUNDDOWN(C16*0.5,0)</f>
        <v>4037504</v>
      </c>
      <c r="D17" s="18">
        <f>ROUNDDOWN(D16*0.5,0)</f>
        <v>4184196</v>
      </c>
      <c r="E17" s="18">
        <f>ROUNDDOWN(E16*0.5,0)</f>
        <v>3552326</v>
      </c>
      <c r="F17" s="45"/>
      <c r="G17" s="45"/>
      <c r="H17" s="45"/>
      <c r="I17" s="45"/>
      <c r="J17" s="30" t="e">
        <f>D17-#REF!</f>
        <v>#REF!</v>
      </c>
    </row>
    <row r="18" spans="1:10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0" t="e">
        <f>D18-#REF!</f>
        <v>#REF!</v>
      </c>
    </row>
    <row r="19" spans="1:10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0" t="e">
        <f>D19-#REF!</f>
        <v>#REF!</v>
      </c>
    </row>
    <row r="20" spans="1:10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0" t="e">
        <f>D20-#REF!</f>
        <v>#REF!</v>
      </c>
    </row>
    <row r="21" spans="1:10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0" t="e">
        <f>D21-#REF!</f>
        <v>#REF!</v>
      </c>
    </row>
    <row r="22" spans="1:10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0" t="e">
        <f>D22-#REF!</f>
        <v>#REF!</v>
      </c>
    </row>
    <row r="23" spans="1:10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0" t="e">
        <f>D23-#REF!</f>
        <v>#REF!</v>
      </c>
    </row>
    <row r="24" spans="1:10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0" t="e">
        <f>D24-#REF!</f>
        <v>#REF!</v>
      </c>
    </row>
    <row r="25" spans="1:10" s="22" customFormat="1" ht="15.75">
      <c r="A25" s="1">
        <v>19</v>
      </c>
      <c r="B25" s="46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  <c r="J25" s="30" t="e">
        <f>D25-#REF!</f>
        <v>#REF!</v>
      </c>
    </row>
    <row r="26" spans="1:10" s="22" customFormat="1" ht="29.25">
      <c r="A26" s="1">
        <v>20</v>
      </c>
      <c r="B26" s="46" t="s">
        <v>54</v>
      </c>
      <c r="C26" s="18">
        <f>C17-C25</f>
        <v>4037504</v>
      </c>
      <c r="D26" s="18">
        <f>D17-D25</f>
        <v>4184196</v>
      </c>
      <c r="E26" s="18">
        <f>E17-E25</f>
        <v>3552326</v>
      </c>
      <c r="F26" s="18">
        <f>F17-F25</f>
        <v>0</v>
      </c>
      <c r="G26" s="45"/>
      <c r="H26" s="45"/>
      <c r="I26" s="45"/>
      <c r="J26" s="30" t="e">
        <f>D26-#REF!</f>
        <v>#REF!</v>
      </c>
    </row>
    <row r="27" spans="1:10" s="22" customFormat="1" ht="42.75">
      <c r="A27" s="1">
        <v>21</v>
      </c>
      <c r="B27" s="47" t="s">
        <v>372</v>
      </c>
      <c r="C27" s="18">
        <f aca="true" t="shared" si="2" ref="C27:H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  <c r="J27" s="30" t="e">
        <f>D27-#REF!</f>
        <v>#REF!</v>
      </c>
    </row>
    <row r="28" spans="1:10" ht="30">
      <c r="A28" s="1">
        <v>22</v>
      </c>
      <c r="B28" s="44" t="s">
        <v>379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  <c r="J28" s="30" t="e">
        <f>D28-#REF!</f>
        <v>#REF!</v>
      </c>
    </row>
    <row r="29" spans="1:10" ht="45">
      <c r="A29" s="1">
        <v>23</v>
      </c>
      <c r="B29" s="44" t="s">
        <v>109</v>
      </c>
      <c r="C29" s="15">
        <v>0</v>
      </c>
      <c r="D29" s="15">
        <v>0</v>
      </c>
      <c r="E29" s="15">
        <v>0</v>
      </c>
      <c r="F29" s="15"/>
      <c r="G29" s="15">
        <v>0</v>
      </c>
      <c r="H29" s="15">
        <v>0</v>
      </c>
      <c r="I29" s="15">
        <f t="shared" si="3"/>
        <v>0</v>
      </c>
      <c r="J29" s="30" t="e">
        <f>D29-#REF!</f>
        <v>#REF!</v>
      </c>
    </row>
    <row r="30" spans="1:10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  <c r="J30" s="30" t="e">
        <f>D30-#REF!</f>
        <v>#REF!</v>
      </c>
    </row>
    <row r="31" spans="1:10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  <c r="J31" s="30" t="e">
        <f>D31-#REF!</f>
        <v>#REF!</v>
      </c>
    </row>
    <row r="32" spans="1:10" ht="45">
      <c r="A32" s="1">
        <v>26</v>
      </c>
      <c r="B32" s="44" t="s">
        <v>371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  <c r="J32" s="30" t="e">
        <f>D32-#REF!</f>
        <v>#REF!</v>
      </c>
    </row>
    <row r="33" ht="15">
      <c r="I33" s="133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3" r:id="rId1"/>
  <headerFooter>
    <oddHeader>&amp;R&amp;"Arial,Normál"&amp;10 3. melléklet a 7/2019.(V.17.)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.57421875" style="147" customWidth="1"/>
    <col min="2" max="2" width="57.7109375" style="137" bestFit="1" customWidth="1"/>
    <col min="3" max="3" width="16.8515625" style="148" customWidth="1"/>
    <col min="4" max="16384" width="9.140625" style="137" customWidth="1"/>
  </cols>
  <sheetData>
    <row r="1" spans="1:3" ht="18.75">
      <c r="A1" s="257" t="s">
        <v>663</v>
      </c>
      <c r="B1" s="257"/>
      <c r="C1" s="257"/>
    </row>
    <row r="2" spans="1:3" ht="18.75">
      <c r="A2" s="258" t="s">
        <v>640</v>
      </c>
      <c r="B2" s="258"/>
      <c r="C2" s="258"/>
    </row>
    <row r="3" spans="1:3" ht="18.75">
      <c r="A3" s="138"/>
      <c r="B3" s="138"/>
      <c r="C3" s="139"/>
    </row>
    <row r="4" spans="1:3" ht="18.75">
      <c r="A4" s="1"/>
      <c r="B4" s="1" t="s">
        <v>0</v>
      </c>
      <c r="C4" s="140" t="s">
        <v>1</v>
      </c>
    </row>
    <row r="5" spans="1:3" ht="18.75">
      <c r="A5" s="1">
        <v>1</v>
      </c>
      <c r="B5" s="141" t="s">
        <v>9</v>
      </c>
      <c r="C5" s="142" t="s">
        <v>641</v>
      </c>
    </row>
    <row r="6" spans="1:3" ht="18.75">
      <c r="A6" s="1">
        <v>2</v>
      </c>
      <c r="B6" s="143" t="s">
        <v>642</v>
      </c>
      <c r="C6" s="144">
        <f>Összesen!N27</f>
        <v>100907596</v>
      </c>
    </row>
    <row r="7" spans="1:3" ht="18.75">
      <c r="A7" s="1">
        <v>3</v>
      </c>
      <c r="B7" s="143" t="s">
        <v>643</v>
      </c>
      <c r="C7" s="144">
        <f>Összesen!AA27</f>
        <v>94591527</v>
      </c>
    </row>
    <row r="8" spans="1:3" ht="18.75">
      <c r="A8" s="1">
        <v>4</v>
      </c>
      <c r="B8" s="143" t="s">
        <v>644</v>
      </c>
      <c r="C8" s="145">
        <f>C6-C7</f>
        <v>6316069</v>
      </c>
    </row>
    <row r="9" spans="1:3" ht="18.75">
      <c r="A9" s="1">
        <v>5</v>
      </c>
      <c r="B9" s="143" t="s">
        <v>645</v>
      </c>
      <c r="C9" s="144">
        <f>Összesen!N29+Összesen!N30</f>
        <v>7476102</v>
      </c>
    </row>
    <row r="10" spans="1:3" ht="18.75">
      <c r="A10" s="1">
        <v>6</v>
      </c>
      <c r="B10" s="143" t="s">
        <v>646</v>
      </c>
      <c r="C10" s="144">
        <f>Összesen!AA28</f>
        <v>2648015</v>
      </c>
    </row>
    <row r="11" spans="1:3" ht="18.75">
      <c r="A11" s="1">
        <v>7</v>
      </c>
      <c r="B11" s="143" t="s">
        <v>647</v>
      </c>
      <c r="C11" s="145">
        <f>C9-C10</f>
        <v>4828087</v>
      </c>
    </row>
    <row r="12" spans="1:3" s="146" customFormat="1" ht="18.75">
      <c r="A12" s="1">
        <v>8</v>
      </c>
      <c r="B12" s="143" t="s">
        <v>648</v>
      </c>
      <c r="C12" s="145">
        <f>C8+C11</f>
        <v>11144156</v>
      </c>
    </row>
    <row r="13" spans="1:3" ht="18.75">
      <c r="A13" s="1">
        <v>9</v>
      </c>
      <c r="B13" s="143" t="s">
        <v>649</v>
      </c>
      <c r="C13" s="144">
        <v>0</v>
      </c>
    </row>
    <row r="14" spans="1:3" ht="18.75">
      <c r="A14" s="1">
        <v>10</v>
      </c>
      <c r="B14" s="143" t="s">
        <v>650</v>
      </c>
      <c r="C14" s="144">
        <v>0</v>
      </c>
    </row>
    <row r="15" spans="1:3" ht="18.75">
      <c r="A15" s="1">
        <v>11</v>
      </c>
      <c r="B15" s="143" t="s">
        <v>651</v>
      </c>
      <c r="C15" s="145">
        <f>C13-C14</f>
        <v>0</v>
      </c>
    </row>
    <row r="16" spans="1:3" ht="18.75">
      <c r="A16" s="1">
        <v>12</v>
      </c>
      <c r="B16" s="143" t="s">
        <v>652</v>
      </c>
      <c r="C16" s="144">
        <v>0</v>
      </c>
    </row>
    <row r="17" spans="1:3" ht="18.75">
      <c r="A17" s="1">
        <v>13</v>
      </c>
      <c r="B17" s="143" t="s">
        <v>653</v>
      </c>
      <c r="C17" s="144">
        <v>0</v>
      </c>
    </row>
    <row r="18" spans="1:3" s="146" customFormat="1" ht="18.75">
      <c r="A18" s="1">
        <v>14</v>
      </c>
      <c r="B18" s="143" t="s">
        <v>654</v>
      </c>
      <c r="C18" s="145">
        <f>C16+C17</f>
        <v>0</v>
      </c>
    </row>
    <row r="19" spans="1:3" s="146" customFormat="1" ht="18.75">
      <c r="A19" s="1">
        <v>15</v>
      </c>
      <c r="B19" s="143" t="s">
        <v>655</v>
      </c>
      <c r="C19" s="145">
        <f>C15+C18</f>
        <v>0</v>
      </c>
    </row>
    <row r="20" spans="1:3" s="146" customFormat="1" ht="18.75">
      <c r="A20" s="1">
        <v>16</v>
      </c>
      <c r="B20" s="143" t="s">
        <v>656</v>
      </c>
      <c r="C20" s="145">
        <f>C12+C19</f>
        <v>11144156</v>
      </c>
    </row>
    <row r="21" spans="1:3" s="146" customFormat="1" ht="18.75">
      <c r="A21" s="1">
        <v>17</v>
      </c>
      <c r="B21" s="143" t="s">
        <v>657</v>
      </c>
      <c r="C21" s="145">
        <f>C20</f>
        <v>11144156</v>
      </c>
    </row>
    <row r="22" spans="1:3" s="146" customFormat="1" ht="18.75">
      <c r="A22" s="1">
        <v>18</v>
      </c>
      <c r="B22" s="143" t="s">
        <v>658</v>
      </c>
      <c r="C22" s="145">
        <f>C12-C21</f>
        <v>0</v>
      </c>
    </row>
    <row r="23" spans="1:3" s="146" customFormat="1" ht="18.75">
      <c r="A23" s="1">
        <v>19</v>
      </c>
      <c r="B23" s="143" t="s">
        <v>659</v>
      </c>
      <c r="C23" s="145">
        <f>C19*0.1</f>
        <v>0</v>
      </c>
    </row>
    <row r="24" spans="1:3" s="146" customFormat="1" ht="18.75">
      <c r="A24" s="1">
        <v>20</v>
      </c>
      <c r="B24" s="143" t="s">
        <v>660</v>
      </c>
      <c r="C24" s="145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4. melléklet a 7/2019.(V.17.)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E44"/>
  <sheetViews>
    <sheetView workbookViewId="0" topLeftCell="A1">
      <selection activeCell="A2" sqref="A2:E2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6" width="13.8515625" style="0" customWidth="1"/>
  </cols>
  <sheetData>
    <row r="1" spans="1:4" s="2" customFormat="1" ht="15.75">
      <c r="A1" s="250" t="s">
        <v>663</v>
      </c>
      <c r="B1" s="250"/>
      <c r="C1" s="250"/>
      <c r="D1" s="250"/>
    </row>
    <row r="2" spans="1:4" s="2" customFormat="1" ht="15.75">
      <c r="A2" s="250" t="s">
        <v>665</v>
      </c>
      <c r="B2" s="250"/>
      <c r="C2" s="250"/>
      <c r="D2" s="250"/>
    </row>
    <row r="3" spans="1:4" ht="15.75">
      <c r="A3" s="2"/>
      <c r="B3" s="2"/>
      <c r="C3" s="2"/>
      <c r="D3" s="2"/>
    </row>
    <row r="4" spans="1:4" ht="15.75">
      <c r="A4" s="152"/>
      <c r="B4" s="152" t="s">
        <v>0</v>
      </c>
      <c r="C4" s="152" t="s">
        <v>1</v>
      </c>
      <c r="D4" s="152" t="s">
        <v>2</v>
      </c>
    </row>
    <row r="5" spans="1:4" ht="15.75">
      <c r="A5" s="152">
        <v>1</v>
      </c>
      <c r="B5" s="82" t="s">
        <v>9</v>
      </c>
      <c r="C5" s="153">
        <v>43100</v>
      </c>
      <c r="D5" s="153">
        <v>43465</v>
      </c>
    </row>
    <row r="6" spans="1:4" ht="15.75">
      <c r="A6" s="152">
        <v>2</v>
      </c>
      <c r="B6" s="154" t="s">
        <v>666</v>
      </c>
      <c r="C6" s="153"/>
      <c r="D6" s="153"/>
    </row>
    <row r="7" spans="1:4" ht="15.75">
      <c r="A7" s="152">
        <v>3</v>
      </c>
      <c r="B7" s="155" t="s">
        <v>667</v>
      </c>
      <c r="C7" s="136">
        <v>0</v>
      </c>
      <c r="D7" s="136">
        <v>0</v>
      </c>
    </row>
    <row r="8" spans="1:4" ht="15.75">
      <c r="A8" s="152">
        <v>4</v>
      </c>
      <c r="B8" s="155" t="s">
        <v>668</v>
      </c>
      <c r="C8" s="136">
        <v>983726</v>
      </c>
      <c r="D8" s="136">
        <v>653726</v>
      </c>
    </row>
    <row r="9" spans="1:4" ht="15.75">
      <c r="A9" s="152">
        <v>5</v>
      </c>
      <c r="B9" s="155" t="s">
        <v>669</v>
      </c>
      <c r="C9" s="136">
        <f>SUM(C7:C8)</f>
        <v>983726</v>
      </c>
      <c r="D9" s="136">
        <f>SUM(D7:D8)</f>
        <v>653726</v>
      </c>
    </row>
    <row r="10" spans="1:4" ht="15.75">
      <c r="A10" s="152">
        <v>6</v>
      </c>
      <c r="B10" s="155" t="s">
        <v>670</v>
      </c>
      <c r="C10" s="136">
        <v>180083722</v>
      </c>
      <c r="D10" s="136">
        <v>177096806</v>
      </c>
    </row>
    <row r="11" spans="1:4" ht="15.75">
      <c r="A11" s="152">
        <v>7</v>
      </c>
      <c r="B11" s="155" t="s">
        <v>671</v>
      </c>
      <c r="C11" s="136">
        <v>21688195</v>
      </c>
      <c r="D11" s="136">
        <v>26357609</v>
      </c>
    </row>
    <row r="12" spans="1:4" ht="15.75">
      <c r="A12" s="152">
        <v>8</v>
      </c>
      <c r="B12" s="155" t="s">
        <v>672</v>
      </c>
      <c r="C12" s="136">
        <v>11570199</v>
      </c>
      <c r="D12" s="136">
        <v>50821410</v>
      </c>
    </row>
    <row r="13" spans="1:4" ht="15.75">
      <c r="A13" s="152">
        <v>9</v>
      </c>
      <c r="B13" s="155" t="s">
        <v>673</v>
      </c>
      <c r="C13" s="136">
        <f>SUM(C10:C12)</f>
        <v>213342116</v>
      </c>
      <c r="D13" s="136">
        <f>SUM(D10:D12)</f>
        <v>254275825</v>
      </c>
    </row>
    <row r="14" spans="1:4" ht="15.75">
      <c r="A14" s="152">
        <v>10</v>
      </c>
      <c r="B14" s="155" t="s">
        <v>674</v>
      </c>
      <c r="C14" s="136">
        <v>100000</v>
      </c>
      <c r="D14" s="136">
        <v>100000</v>
      </c>
    </row>
    <row r="15" spans="1:4" ht="15.75">
      <c r="A15" s="152">
        <v>11</v>
      </c>
      <c r="B15" s="155" t="s">
        <v>675</v>
      </c>
      <c r="C15" s="136">
        <v>0</v>
      </c>
      <c r="D15" s="136">
        <v>0</v>
      </c>
    </row>
    <row r="16" spans="1:4" ht="15.75">
      <c r="A16" s="152">
        <v>12</v>
      </c>
      <c r="B16" s="155" t="s">
        <v>676</v>
      </c>
      <c r="C16" s="136">
        <f>SUM(C14:C15)</f>
        <v>100000</v>
      </c>
      <c r="D16" s="136">
        <f>SUM(D14:D15)</f>
        <v>100000</v>
      </c>
    </row>
    <row r="17" spans="1:4" ht="15.75">
      <c r="A17" s="152">
        <v>13</v>
      </c>
      <c r="B17" s="155" t="s">
        <v>677</v>
      </c>
      <c r="C17" s="136">
        <v>73276764</v>
      </c>
      <c r="D17" s="136">
        <v>85261231</v>
      </c>
    </row>
    <row r="18" spans="1:5" ht="15.75">
      <c r="A18" s="152">
        <v>14</v>
      </c>
      <c r="B18" s="155" t="s">
        <v>678</v>
      </c>
      <c r="C18" s="136">
        <f>C9+C13+C16+C17</f>
        <v>287702606</v>
      </c>
      <c r="D18" s="136">
        <f>D9+D13+D16+D17</f>
        <v>340290782</v>
      </c>
      <c r="E18" s="39"/>
    </row>
    <row r="19" spans="1:4" ht="15.75">
      <c r="A19" s="152">
        <v>15</v>
      </c>
      <c r="B19" s="155" t="s">
        <v>679</v>
      </c>
      <c r="C19" s="136">
        <v>0</v>
      </c>
      <c r="D19" s="136">
        <v>0</v>
      </c>
    </row>
    <row r="20" spans="1:4" ht="15.75">
      <c r="A20" s="152">
        <v>16</v>
      </c>
      <c r="B20" s="155" t="s">
        <v>680</v>
      </c>
      <c r="C20" s="136">
        <v>0</v>
      </c>
      <c r="D20" s="136">
        <v>0</v>
      </c>
    </row>
    <row r="21" spans="1:4" ht="15.75">
      <c r="A21" s="152">
        <v>17</v>
      </c>
      <c r="B21" s="155" t="s">
        <v>681</v>
      </c>
      <c r="C21" s="136">
        <v>0</v>
      </c>
      <c r="D21" s="136">
        <v>0</v>
      </c>
    </row>
    <row r="22" spans="1:4" ht="15.75">
      <c r="A22" s="152">
        <v>18</v>
      </c>
      <c r="B22" s="155" t="s">
        <v>682</v>
      </c>
      <c r="C22" s="136">
        <f>SUM(C20:C21)</f>
        <v>0</v>
      </c>
      <c r="D22" s="136">
        <f>SUM(D20:D21)</f>
        <v>0</v>
      </c>
    </row>
    <row r="23" spans="1:4" ht="15.75">
      <c r="A23" s="152">
        <v>19</v>
      </c>
      <c r="B23" s="155" t="s">
        <v>683</v>
      </c>
      <c r="C23" s="136">
        <f>C22+C19</f>
        <v>0</v>
      </c>
      <c r="D23" s="136">
        <f>D22+D19</f>
        <v>0</v>
      </c>
    </row>
    <row r="24" spans="1:4" ht="15.75">
      <c r="A24" s="152">
        <v>20</v>
      </c>
      <c r="B24" s="155" t="s">
        <v>684</v>
      </c>
      <c r="C24" s="136">
        <v>0</v>
      </c>
      <c r="D24" s="136">
        <v>0</v>
      </c>
    </row>
    <row r="25" spans="1:4" ht="15.75">
      <c r="A25" s="152">
        <v>21</v>
      </c>
      <c r="B25" s="155" t="s">
        <v>685</v>
      </c>
      <c r="C25" s="136">
        <v>3690</v>
      </c>
      <c r="D25" s="136">
        <v>27240</v>
      </c>
    </row>
    <row r="26" spans="1:4" ht="15.75">
      <c r="A26" s="152">
        <v>22</v>
      </c>
      <c r="B26" s="155" t="s">
        <v>686</v>
      </c>
      <c r="C26" s="136">
        <v>4992704</v>
      </c>
      <c r="D26" s="136">
        <v>11427975</v>
      </c>
    </row>
    <row r="27" spans="1:4" ht="15.75">
      <c r="A27" s="152">
        <v>23</v>
      </c>
      <c r="B27" s="155" t="s">
        <v>687</v>
      </c>
      <c r="C27" s="136">
        <v>0</v>
      </c>
      <c r="D27" s="136">
        <v>0</v>
      </c>
    </row>
    <row r="28" spans="1:5" ht="15.75">
      <c r="A28" s="152">
        <v>24</v>
      </c>
      <c r="B28" s="155" t="s">
        <v>688</v>
      </c>
      <c r="C28" s="136">
        <f>SUM(C24:C27)</f>
        <v>4996394</v>
      </c>
      <c r="D28" s="136">
        <f>SUM(D24:D27)</f>
        <v>11455215</v>
      </c>
      <c r="E28" s="39"/>
    </row>
    <row r="29" spans="1:4" ht="15.75">
      <c r="A29" s="152">
        <v>25</v>
      </c>
      <c r="B29" s="155" t="s">
        <v>689</v>
      </c>
      <c r="C29" s="136">
        <v>625018</v>
      </c>
      <c r="D29" s="136">
        <v>34773486</v>
      </c>
    </row>
    <row r="30" spans="1:4" ht="15.75">
      <c r="A30" s="152">
        <v>26</v>
      </c>
      <c r="B30" s="155" t="s">
        <v>690</v>
      </c>
      <c r="C30" s="136">
        <v>36900</v>
      </c>
      <c r="D30" s="136">
        <v>556444</v>
      </c>
    </row>
    <row r="31" spans="1:4" ht="15.75">
      <c r="A31" s="152">
        <v>27</v>
      </c>
      <c r="B31" s="155" t="s">
        <v>691</v>
      </c>
      <c r="C31" s="136">
        <v>116121</v>
      </c>
      <c r="D31" s="136">
        <v>150480</v>
      </c>
    </row>
    <row r="32" spans="1:5" ht="15.75">
      <c r="A32" s="152">
        <v>28</v>
      </c>
      <c r="B32" s="155" t="s">
        <v>692</v>
      </c>
      <c r="C32" s="136">
        <f>SUM(C29:C31)</f>
        <v>778039</v>
      </c>
      <c r="D32" s="136">
        <f>SUM(D29:D31)</f>
        <v>35480410</v>
      </c>
      <c r="E32" s="39"/>
    </row>
    <row r="33" spans="1:5" ht="15.75">
      <c r="A33" s="152">
        <v>29</v>
      </c>
      <c r="B33" s="155" t="s">
        <v>693</v>
      </c>
      <c r="C33" s="136">
        <v>0</v>
      </c>
      <c r="D33" s="136">
        <v>0</v>
      </c>
      <c r="E33" s="39"/>
    </row>
    <row r="34" spans="1:5" ht="15.75">
      <c r="A34" s="152">
        <v>30</v>
      </c>
      <c r="B34" s="155" t="s">
        <v>694</v>
      </c>
      <c r="C34" s="136">
        <v>0</v>
      </c>
      <c r="D34" s="136">
        <v>2548</v>
      </c>
      <c r="E34" s="39"/>
    </row>
    <row r="35" spans="1:5" ht="15.75">
      <c r="A35" s="152">
        <v>31</v>
      </c>
      <c r="B35" s="156" t="s">
        <v>695</v>
      </c>
      <c r="C35" s="150">
        <f>C18+C23+C28+C32+C33+C34</f>
        <v>293477039</v>
      </c>
      <c r="D35" s="150">
        <f>D18+D23+D28+D32+D33+D34</f>
        <v>387228955</v>
      </c>
      <c r="E35" s="39"/>
    </row>
    <row r="36" spans="1:5" ht="15.75">
      <c r="A36" s="152">
        <v>32</v>
      </c>
      <c r="B36" s="154" t="s">
        <v>696</v>
      </c>
      <c r="C36" s="136"/>
      <c r="D36" s="136"/>
      <c r="E36" s="39"/>
    </row>
    <row r="37" spans="1:5" ht="15.75">
      <c r="A37" s="152">
        <v>33</v>
      </c>
      <c r="B37" s="155" t="s">
        <v>697</v>
      </c>
      <c r="C37" s="136">
        <v>280264150</v>
      </c>
      <c r="D37" s="136">
        <v>336698384</v>
      </c>
      <c r="E37" s="39"/>
    </row>
    <row r="38" spans="1:5" ht="15.75">
      <c r="A38" s="152">
        <v>34</v>
      </c>
      <c r="B38" s="155" t="s">
        <v>698</v>
      </c>
      <c r="C38" s="136">
        <v>0</v>
      </c>
      <c r="D38" s="136">
        <v>33250113</v>
      </c>
      <c r="E38" s="39"/>
    </row>
    <row r="39" spans="1:5" ht="15.75">
      <c r="A39" s="152">
        <v>35</v>
      </c>
      <c r="B39" s="155" t="s">
        <v>699</v>
      </c>
      <c r="C39" s="136">
        <v>652104</v>
      </c>
      <c r="D39" s="136">
        <v>1446491</v>
      </c>
      <c r="E39" s="39"/>
    </row>
    <row r="40" spans="1:5" ht="15.75">
      <c r="A40" s="152">
        <v>36</v>
      </c>
      <c r="B40" s="155" t="s">
        <v>700</v>
      </c>
      <c r="C40" s="136">
        <v>277151</v>
      </c>
      <c r="D40" s="136">
        <v>515126</v>
      </c>
      <c r="E40" s="39"/>
    </row>
    <row r="41" spans="1:5" ht="15.75">
      <c r="A41" s="152">
        <v>37</v>
      </c>
      <c r="B41" s="155" t="s">
        <v>701</v>
      </c>
      <c r="C41" s="136">
        <f>SUM(C38:C40)</f>
        <v>929255</v>
      </c>
      <c r="D41" s="136">
        <f>SUM(D38:D40)</f>
        <v>35211730</v>
      </c>
      <c r="E41" s="39"/>
    </row>
    <row r="42" spans="1:5" ht="15.75">
      <c r="A42" s="152">
        <v>38</v>
      </c>
      <c r="B42" s="155" t="s">
        <v>702</v>
      </c>
      <c r="C42" s="136">
        <v>0</v>
      </c>
      <c r="D42" s="136">
        <v>0</v>
      </c>
      <c r="E42" s="39"/>
    </row>
    <row r="43" spans="1:5" ht="15.75">
      <c r="A43" s="152">
        <v>39</v>
      </c>
      <c r="B43" s="155" t="s">
        <v>703</v>
      </c>
      <c r="C43" s="136">
        <v>12283634</v>
      </c>
      <c r="D43" s="136">
        <v>15318841</v>
      </c>
      <c r="E43" s="39"/>
    </row>
    <row r="44" spans="1:5" ht="15.75">
      <c r="A44" s="152">
        <v>40</v>
      </c>
      <c r="B44" s="156" t="s">
        <v>704</v>
      </c>
      <c r="C44" s="150">
        <f>C37+C41+C42+C43</f>
        <v>293477039</v>
      </c>
      <c r="D44" s="150">
        <f>D37+D41+D42+D43</f>
        <v>387228955</v>
      </c>
      <c r="E44" s="39"/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300" verticalDpi="300" orientation="portrait" paperSize="9" scale="97" r:id="rId1"/>
  <headerFooter>
    <oddHeader>&amp;R&amp;"Arial,Normál"&amp;10 5. melléklet a 7/2019.(V.17.)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29"/>
  <sheetViews>
    <sheetView zoomScalePageLayoutView="0" workbookViewId="0" topLeftCell="C1">
      <selection activeCell="A2" sqref="A2:E2"/>
    </sheetView>
  </sheetViews>
  <sheetFormatPr defaultColWidth="9.140625" defaultRowHeight="15"/>
  <cols>
    <col min="1" max="1" width="5.7109375" style="0" customWidth="1"/>
    <col min="2" max="2" width="68.28125" style="0" customWidth="1"/>
    <col min="3" max="11" width="13.140625" style="0" customWidth="1"/>
  </cols>
  <sheetData>
    <row r="1" spans="1:11" s="2" customFormat="1" ht="15.75">
      <c r="A1" s="250" t="s">
        <v>512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2" customFormat="1" ht="15.75">
      <c r="A2" s="250" t="s">
        <v>465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0" s="10" customFormat="1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  <c r="K4" s="1" t="s">
        <v>94</v>
      </c>
    </row>
    <row r="5" spans="1:11" s="10" customFormat="1" ht="15.75">
      <c r="A5" s="1">
        <v>1</v>
      </c>
      <c r="B5" s="261" t="s">
        <v>9</v>
      </c>
      <c r="C5" s="263" t="s">
        <v>380</v>
      </c>
      <c r="D5" s="265"/>
      <c r="E5" s="264"/>
      <c r="F5" s="263" t="s">
        <v>467</v>
      </c>
      <c r="G5" s="264"/>
      <c r="H5" s="263" t="s">
        <v>541</v>
      </c>
      <c r="I5" s="264"/>
      <c r="J5" s="263" t="s">
        <v>5</v>
      </c>
      <c r="K5" s="264"/>
    </row>
    <row r="6" spans="1:11" s="10" customFormat="1" ht="31.5">
      <c r="A6" s="1">
        <v>2</v>
      </c>
      <c r="B6" s="262"/>
      <c r="C6" s="6" t="s">
        <v>4</v>
      </c>
      <c r="D6" s="6" t="s">
        <v>598</v>
      </c>
      <c r="E6" s="6" t="s">
        <v>634</v>
      </c>
      <c r="F6" s="6" t="s">
        <v>4</v>
      </c>
      <c r="G6" s="6" t="s">
        <v>600</v>
      </c>
      <c r="H6" s="6" t="s">
        <v>4</v>
      </c>
      <c r="I6" s="6" t="s">
        <v>600</v>
      </c>
      <c r="J6" s="6" t="s">
        <v>4</v>
      </c>
      <c r="K6" s="6" t="s">
        <v>600</v>
      </c>
    </row>
    <row r="7" spans="1:11" s="10" customFormat="1" ht="31.5">
      <c r="A7" s="1">
        <v>3</v>
      </c>
      <c r="B7" s="7" t="s">
        <v>17</v>
      </c>
      <c r="C7" s="14">
        <f aca="true" t="shared" si="0" ref="C7:I7">C11+C20</f>
        <v>0</v>
      </c>
      <c r="D7" s="14">
        <f t="shared" si="0"/>
        <v>94948258</v>
      </c>
      <c r="E7" s="14">
        <f>E11+E20</f>
        <v>5063323</v>
      </c>
      <c r="F7" s="14">
        <f t="shared" si="0"/>
        <v>0</v>
      </c>
      <c r="G7" s="14">
        <f t="shared" si="0"/>
        <v>3651670</v>
      </c>
      <c r="H7" s="14">
        <f t="shared" si="0"/>
        <v>0</v>
      </c>
      <c r="I7" s="14">
        <f t="shared" si="0"/>
        <v>1534040</v>
      </c>
      <c r="J7" s="14">
        <f>C7+F7+H7</f>
        <v>0</v>
      </c>
      <c r="K7" s="14">
        <f>D7+G7+I7</f>
        <v>100133968</v>
      </c>
    </row>
    <row r="8" spans="1:11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C8+F8+H8</f>
        <v>0</v>
      </c>
      <c r="K8" s="14">
        <f>D8+G8+I8</f>
        <v>0</v>
      </c>
    </row>
    <row r="9" spans="1:11" s="10" customFormat="1" ht="15.75" hidden="1">
      <c r="A9" s="1"/>
      <c r="B9" s="7" t="s">
        <v>19</v>
      </c>
      <c r="C9" s="5"/>
      <c r="D9" s="5"/>
      <c r="E9" s="5"/>
      <c r="F9" s="5"/>
      <c r="G9" s="5"/>
      <c r="H9" s="5"/>
      <c r="I9" s="5"/>
      <c r="J9" s="14"/>
      <c r="K9" s="14"/>
    </row>
    <row r="10" spans="1:11" s="10" customFormat="1" ht="31.5" customHeight="1">
      <c r="A10" s="1">
        <v>5</v>
      </c>
      <c r="B10" s="7" t="s">
        <v>638</v>
      </c>
      <c r="C10" s="5"/>
      <c r="D10" s="5"/>
      <c r="E10" s="5"/>
      <c r="F10" s="5"/>
      <c r="G10" s="5"/>
      <c r="H10" s="5"/>
      <c r="I10" s="5"/>
      <c r="J10" s="14"/>
      <c r="K10" s="14"/>
    </row>
    <row r="11" spans="1:11" s="10" customFormat="1" ht="15.75">
      <c r="A11" s="1">
        <v>6</v>
      </c>
      <c r="B11" s="7" t="s">
        <v>21</v>
      </c>
      <c r="C11" s="5">
        <v>0</v>
      </c>
      <c r="D11" s="5">
        <v>3582292</v>
      </c>
      <c r="E11" s="5">
        <v>1431607</v>
      </c>
      <c r="F11" s="5">
        <v>0</v>
      </c>
      <c r="G11" s="5">
        <v>3651670</v>
      </c>
      <c r="H11" s="5">
        <v>0</v>
      </c>
      <c r="I11" s="5">
        <v>1534040</v>
      </c>
      <c r="J11" s="14">
        <f aca="true" t="shared" si="1" ref="J11:K15">C11+F11+H11</f>
        <v>0</v>
      </c>
      <c r="K11" s="14">
        <f t="shared" si="1"/>
        <v>8768002</v>
      </c>
    </row>
    <row r="12" spans="1:11" s="10" customFormat="1" ht="15.75">
      <c r="A12" s="1">
        <v>7</v>
      </c>
      <c r="B12" s="7" t="s">
        <v>22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14">
        <f t="shared" si="1"/>
        <v>0</v>
      </c>
      <c r="K12" s="14">
        <f t="shared" si="1"/>
        <v>0</v>
      </c>
    </row>
    <row r="13" spans="1:11" s="10" customFormat="1" ht="15.75">
      <c r="A13" s="1">
        <v>8</v>
      </c>
      <c r="B13" s="7" t="s">
        <v>25</v>
      </c>
      <c r="C13" s="5">
        <v>0</v>
      </c>
      <c r="D13" s="5">
        <v>3582292</v>
      </c>
      <c r="E13" s="5">
        <v>3582292</v>
      </c>
      <c r="F13" s="5">
        <v>0</v>
      </c>
      <c r="G13" s="5">
        <v>3651670</v>
      </c>
      <c r="H13" s="5">
        <v>0</v>
      </c>
      <c r="I13" s="5">
        <v>1534040</v>
      </c>
      <c r="J13" s="14">
        <f t="shared" si="1"/>
        <v>0</v>
      </c>
      <c r="K13" s="14">
        <f t="shared" si="1"/>
        <v>8768002</v>
      </c>
    </row>
    <row r="14" spans="1:11" s="10" customFormat="1" ht="15.75">
      <c r="A14" s="1">
        <v>9</v>
      </c>
      <c r="B14" s="7" t="s">
        <v>23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14">
        <f t="shared" si="1"/>
        <v>0</v>
      </c>
      <c r="K14" s="14">
        <f t="shared" si="1"/>
        <v>0</v>
      </c>
    </row>
    <row r="15" spans="1:11" s="10" customFormat="1" ht="15.75">
      <c r="A15" s="1">
        <v>10</v>
      </c>
      <c r="B15" s="7" t="s">
        <v>24</v>
      </c>
      <c r="C15" s="5">
        <f aca="true" t="shared" si="2" ref="C15:I15">SUM(C12:C14)</f>
        <v>0</v>
      </c>
      <c r="D15" s="5">
        <f t="shared" si="2"/>
        <v>3582292</v>
      </c>
      <c r="E15" s="5">
        <f>SUM(E12:E14)</f>
        <v>3582292</v>
      </c>
      <c r="F15" s="5">
        <f t="shared" si="2"/>
        <v>0</v>
      </c>
      <c r="G15" s="5">
        <f t="shared" si="2"/>
        <v>3651670</v>
      </c>
      <c r="H15" s="5">
        <f t="shared" si="2"/>
        <v>0</v>
      </c>
      <c r="I15" s="5">
        <f t="shared" si="2"/>
        <v>1534040</v>
      </c>
      <c r="J15" s="14">
        <f t="shared" si="1"/>
        <v>0</v>
      </c>
      <c r="K15" s="14">
        <f t="shared" si="1"/>
        <v>8768002</v>
      </c>
    </row>
    <row r="16" spans="1:11" s="10" customFormat="1" ht="15.75" hidden="1">
      <c r="A16" s="1"/>
      <c r="B16" s="7" t="s">
        <v>26</v>
      </c>
      <c r="C16" s="5"/>
      <c r="D16" s="5"/>
      <c r="E16" s="5"/>
      <c r="F16" s="5"/>
      <c r="G16" s="5"/>
      <c r="H16" s="5"/>
      <c r="I16" s="5"/>
      <c r="J16" s="14"/>
      <c r="K16" s="14"/>
    </row>
    <row r="17" spans="1:11" s="10" customFormat="1" ht="15.75" hidden="1">
      <c r="A17" s="1"/>
      <c r="B17" s="7" t="s">
        <v>20</v>
      </c>
      <c r="C17" s="5"/>
      <c r="D17" s="5"/>
      <c r="E17" s="5"/>
      <c r="F17" s="5"/>
      <c r="G17" s="5"/>
      <c r="H17" s="5"/>
      <c r="I17" s="5"/>
      <c r="J17" s="14">
        <f>C17+F17+H17</f>
        <v>0</v>
      </c>
      <c r="K17" s="14">
        <f>D17+G17+I17</f>
        <v>0</v>
      </c>
    </row>
    <row r="18" spans="1:11" s="10" customFormat="1" ht="15.75" hidden="1">
      <c r="A18" s="1"/>
      <c r="B18" s="7" t="s">
        <v>27</v>
      </c>
      <c r="C18" s="5"/>
      <c r="D18" s="5"/>
      <c r="E18" s="5"/>
      <c r="F18" s="5"/>
      <c r="G18" s="5"/>
      <c r="H18" s="5"/>
      <c r="I18" s="5"/>
      <c r="J18" s="14">
        <f>C18+F18+H18</f>
        <v>0</v>
      </c>
      <c r="K18" s="14">
        <f>D18+G18+I18</f>
        <v>0</v>
      </c>
    </row>
    <row r="19" spans="1:11" s="10" customFormat="1" ht="15.75">
      <c r="A19" s="1">
        <v>11</v>
      </c>
      <c r="B19" s="7" t="s">
        <v>601</v>
      </c>
      <c r="C19" s="5"/>
      <c r="D19" s="5"/>
      <c r="E19" s="5"/>
      <c r="F19" s="5"/>
      <c r="G19" s="5"/>
      <c r="H19" s="5"/>
      <c r="I19" s="5"/>
      <c r="J19" s="14"/>
      <c r="K19" s="14"/>
    </row>
    <row r="20" spans="1:11" s="10" customFormat="1" ht="15.75">
      <c r="A20" s="1">
        <v>12</v>
      </c>
      <c r="B20" s="7" t="s">
        <v>602</v>
      </c>
      <c r="C20" s="5">
        <v>0</v>
      </c>
      <c r="D20" s="5">
        <v>91365966</v>
      </c>
      <c r="E20" s="5">
        <v>3631716</v>
      </c>
      <c r="F20" s="5">
        <v>0</v>
      </c>
      <c r="G20" s="5">
        <v>0</v>
      </c>
      <c r="H20" s="5">
        <v>0</v>
      </c>
      <c r="I20" s="5">
        <v>0</v>
      </c>
      <c r="J20" s="14">
        <f aca="true" t="shared" si="3" ref="J20:K24">C20+F20+H20</f>
        <v>0</v>
      </c>
      <c r="K20" s="14">
        <f t="shared" si="3"/>
        <v>91365966</v>
      </c>
    </row>
    <row r="21" spans="1:11" s="10" customFormat="1" ht="15.75">
      <c r="A21" s="1">
        <v>13</v>
      </c>
      <c r="B21" s="7" t="s">
        <v>603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14">
        <f t="shared" si="3"/>
        <v>0</v>
      </c>
      <c r="K21" s="14">
        <f t="shared" si="3"/>
        <v>0</v>
      </c>
    </row>
    <row r="22" spans="1:11" s="10" customFormat="1" ht="15.75">
      <c r="A22" s="1">
        <v>14</v>
      </c>
      <c r="B22" s="7" t="s">
        <v>604</v>
      </c>
      <c r="C22" s="5">
        <v>0</v>
      </c>
      <c r="D22" s="5">
        <v>64403121</v>
      </c>
      <c r="E22" s="5">
        <v>3631716</v>
      </c>
      <c r="F22" s="5">
        <v>0</v>
      </c>
      <c r="G22" s="5">
        <v>0</v>
      </c>
      <c r="H22" s="5">
        <v>0</v>
      </c>
      <c r="I22" s="5">
        <v>0</v>
      </c>
      <c r="J22" s="14">
        <f t="shared" si="3"/>
        <v>0</v>
      </c>
      <c r="K22" s="14">
        <f t="shared" si="3"/>
        <v>64403121</v>
      </c>
    </row>
    <row r="23" spans="1:11" s="10" customFormat="1" ht="15.75">
      <c r="A23" s="1">
        <v>15</v>
      </c>
      <c r="B23" s="7" t="s">
        <v>605</v>
      </c>
      <c r="C23" s="5">
        <v>0</v>
      </c>
      <c r="D23" s="5">
        <v>26962845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4">
        <f t="shared" si="3"/>
        <v>0</v>
      </c>
      <c r="K23" s="14">
        <f t="shared" si="3"/>
        <v>26962845</v>
      </c>
    </row>
    <row r="24" spans="1:11" s="10" customFormat="1" ht="15.75">
      <c r="A24" s="1">
        <v>16</v>
      </c>
      <c r="B24" s="7" t="s">
        <v>606</v>
      </c>
      <c r="C24" s="5">
        <f aca="true" t="shared" si="4" ref="C24:I24">SUM(C21:C23)</f>
        <v>0</v>
      </c>
      <c r="D24" s="5">
        <f t="shared" si="4"/>
        <v>91365966</v>
      </c>
      <c r="E24" s="5">
        <f>SUM(E21:E23)</f>
        <v>3631716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14">
        <f t="shared" si="3"/>
        <v>0</v>
      </c>
      <c r="K24" s="14">
        <f t="shared" si="3"/>
        <v>91365966</v>
      </c>
    </row>
    <row r="25" spans="1:11" s="10" customFormat="1" ht="15.75" hidden="1">
      <c r="A25" s="1"/>
      <c r="B25" s="7"/>
      <c r="C25" s="5"/>
      <c r="D25" s="5"/>
      <c r="E25" s="5"/>
      <c r="F25" s="5"/>
      <c r="G25" s="5"/>
      <c r="H25" s="5"/>
      <c r="I25" s="5"/>
      <c r="J25" s="14"/>
      <c r="K25" s="14"/>
    </row>
    <row r="26" spans="1:11" s="10" customFormat="1" ht="15.75" hidden="1">
      <c r="A26" s="1"/>
      <c r="B26" s="7"/>
      <c r="C26" s="5"/>
      <c r="D26" s="5"/>
      <c r="E26" s="5"/>
      <c r="F26" s="5"/>
      <c r="G26" s="5"/>
      <c r="H26" s="5"/>
      <c r="I26" s="5"/>
      <c r="J26" s="14"/>
      <c r="K26" s="14"/>
    </row>
    <row r="27" spans="1:11" ht="15.75" hidden="1">
      <c r="A27" s="1"/>
      <c r="B27" s="7"/>
      <c r="C27" s="5"/>
      <c r="D27" s="5"/>
      <c r="E27" s="5"/>
      <c r="F27" s="5"/>
      <c r="G27" s="5"/>
      <c r="H27" s="5"/>
      <c r="I27" s="5"/>
      <c r="J27" s="14"/>
      <c r="K27" s="14"/>
    </row>
    <row r="28" spans="1:11" ht="15.75" hidden="1">
      <c r="A28" s="1"/>
      <c r="B28" s="7"/>
      <c r="C28" s="5"/>
      <c r="D28" s="5"/>
      <c r="E28" s="5"/>
      <c r="F28" s="5"/>
      <c r="G28" s="5"/>
      <c r="H28" s="5"/>
      <c r="I28" s="5"/>
      <c r="J28" s="14"/>
      <c r="K28" s="14"/>
    </row>
    <row r="29" ht="15">
      <c r="K29" s="130"/>
    </row>
  </sheetData>
  <sheetProtection/>
  <mergeCells count="7">
    <mergeCell ref="B5:B6"/>
    <mergeCell ref="J5:K5"/>
    <mergeCell ref="F5:G5"/>
    <mergeCell ref="H5:I5"/>
    <mergeCell ref="A1:K1"/>
    <mergeCell ref="A2:K2"/>
    <mergeCell ref="C5:E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72" r:id="rId1"/>
  <headerFooter>
    <oddHeader>&amp;R&amp;"Arial,Normál"&amp;10 6. melléklet a 7/2019.(V.17.)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2"/>
  <sheetViews>
    <sheetView zoomScalePageLayoutView="0" workbookViewId="0" topLeftCell="A1">
      <selection activeCell="A2" sqref="A2:E2"/>
    </sheetView>
  </sheetViews>
  <sheetFormatPr defaultColWidth="9.140625" defaultRowHeight="15"/>
  <cols>
    <col min="2" max="2" width="47.421875" style="0" customWidth="1"/>
    <col min="3" max="3" width="11.7109375" style="0" customWidth="1"/>
    <col min="4" max="4" width="12.7109375" style="0" customWidth="1"/>
  </cols>
  <sheetData>
    <row r="1" spans="1:4" s="2" customFormat="1" ht="15.75">
      <c r="A1" s="250" t="s">
        <v>509</v>
      </c>
      <c r="B1" s="250"/>
      <c r="C1" s="250"/>
      <c r="D1" s="250"/>
    </row>
    <row r="2" spans="1:4" s="2" customFormat="1" ht="15.75">
      <c r="A2" s="250" t="s">
        <v>472</v>
      </c>
      <c r="B2" s="250"/>
      <c r="C2" s="250"/>
      <c r="D2" s="250"/>
    </row>
    <row r="3" spans="1:4" s="2" customFormat="1" ht="15.75">
      <c r="A3" s="250" t="s">
        <v>575</v>
      </c>
      <c r="B3" s="250"/>
      <c r="C3" s="250"/>
      <c r="D3" s="250"/>
    </row>
    <row r="4" s="2" customFormat="1" ht="15.75"/>
    <row r="5" spans="1:4" s="10" customFormat="1" ht="15.75">
      <c r="A5" s="1"/>
      <c r="B5" s="1" t="s">
        <v>0</v>
      </c>
      <c r="C5" s="1" t="s">
        <v>1</v>
      </c>
      <c r="D5" s="1" t="s">
        <v>2</v>
      </c>
    </row>
    <row r="6" spans="1:4" s="10" customFormat="1" ht="15.75">
      <c r="A6" s="1">
        <v>1</v>
      </c>
      <c r="B6" s="118" t="s">
        <v>9</v>
      </c>
      <c r="C6" s="119" t="s">
        <v>4</v>
      </c>
      <c r="D6" s="119" t="s">
        <v>634</v>
      </c>
    </row>
    <row r="7" spans="1:4" s="10" customFormat="1" ht="15.75">
      <c r="A7" s="1">
        <v>2</v>
      </c>
      <c r="B7" s="76" t="s">
        <v>473</v>
      </c>
      <c r="C7" s="120"/>
      <c r="D7" s="120"/>
    </row>
    <row r="8" spans="1:4" s="10" customFormat="1" ht="15.75">
      <c r="A8" s="1">
        <v>3</v>
      </c>
      <c r="B8" s="76" t="s">
        <v>474</v>
      </c>
      <c r="C8" s="120">
        <v>274377</v>
      </c>
      <c r="D8" s="120">
        <v>274377</v>
      </c>
    </row>
    <row r="9" spans="1:4" s="10" customFormat="1" ht="15.75">
      <c r="A9" s="1">
        <v>4</v>
      </c>
      <c r="B9" s="76" t="s">
        <v>475</v>
      </c>
      <c r="C9" s="120">
        <f>Bevételek!C158</f>
        <v>0</v>
      </c>
      <c r="D9" s="120">
        <f>Bevételek!E158</f>
        <v>0</v>
      </c>
    </row>
    <row r="10" spans="1:4" s="10" customFormat="1" ht="15.75">
      <c r="A10" s="1">
        <v>5</v>
      </c>
      <c r="B10" s="76" t="s">
        <v>476</v>
      </c>
      <c r="C10" s="120">
        <f>Bevételek!C151</f>
        <v>0</v>
      </c>
      <c r="D10" s="120">
        <f>Bevételek!E151</f>
        <v>0</v>
      </c>
    </row>
    <row r="11" spans="1:4" s="10" customFormat="1" ht="15.75">
      <c r="A11" s="1">
        <v>6</v>
      </c>
      <c r="B11" s="121" t="s">
        <v>7</v>
      </c>
      <c r="C11" s="122">
        <f>SUM(C8:C10)</f>
        <v>274377</v>
      </c>
      <c r="D11" s="122">
        <f>SUM(D8:D10)</f>
        <v>274377</v>
      </c>
    </row>
    <row r="12" spans="1:4" s="10" customFormat="1" ht="15.75">
      <c r="A12" s="1">
        <v>7</v>
      </c>
      <c r="B12" s="76" t="s">
        <v>477</v>
      </c>
      <c r="C12" s="120"/>
      <c r="D12" s="120"/>
    </row>
    <row r="13" spans="1:4" s="10" customFormat="1" ht="15.75">
      <c r="A13" s="1">
        <v>8</v>
      </c>
      <c r="B13" s="76" t="s">
        <v>516</v>
      </c>
      <c r="C13" s="120">
        <v>127000</v>
      </c>
      <c r="D13" s="120">
        <v>0</v>
      </c>
    </row>
    <row r="14" spans="1:4" s="10" customFormat="1" ht="15.75" hidden="1">
      <c r="A14" s="1">
        <v>9</v>
      </c>
      <c r="B14" s="76"/>
      <c r="C14" s="120"/>
      <c r="D14" s="120"/>
    </row>
    <row r="15" spans="1:4" s="10" customFormat="1" ht="15.75" hidden="1">
      <c r="A15" s="1">
        <v>10</v>
      </c>
      <c r="B15" s="76"/>
      <c r="C15" s="120"/>
      <c r="D15" s="120"/>
    </row>
    <row r="16" spans="1:4" s="10" customFormat="1" ht="15.75" hidden="1">
      <c r="A16" s="1">
        <v>11</v>
      </c>
      <c r="B16" s="76"/>
      <c r="C16" s="120"/>
      <c r="D16" s="120"/>
    </row>
    <row r="17" spans="1:4" s="10" customFormat="1" ht="15.75" hidden="1">
      <c r="A17" s="1">
        <v>12</v>
      </c>
      <c r="B17" s="76"/>
      <c r="C17" s="120"/>
      <c r="D17" s="120"/>
    </row>
    <row r="18" spans="1:4" s="10" customFormat="1" ht="15.75" hidden="1">
      <c r="A18" s="1">
        <v>13</v>
      </c>
      <c r="B18" s="76"/>
      <c r="C18" s="120"/>
      <c r="D18" s="120"/>
    </row>
    <row r="19" spans="1:4" s="10" customFormat="1" ht="15.75" hidden="1">
      <c r="A19" s="1">
        <v>14</v>
      </c>
      <c r="B19" s="76"/>
      <c r="C19" s="120"/>
      <c r="D19" s="120"/>
    </row>
    <row r="20" spans="1:4" s="10" customFormat="1" ht="31.5">
      <c r="A20" s="1">
        <v>9</v>
      </c>
      <c r="B20" s="76" t="s">
        <v>534</v>
      </c>
      <c r="C20" s="120">
        <v>147377</v>
      </c>
      <c r="D20" s="120">
        <v>0</v>
      </c>
    </row>
    <row r="21" spans="1:4" s="10" customFormat="1" ht="15.75">
      <c r="A21" s="1">
        <v>10</v>
      </c>
      <c r="B21" s="121" t="s">
        <v>8</v>
      </c>
      <c r="C21" s="122">
        <f>SUM(C13:C20)</f>
        <v>274377</v>
      </c>
      <c r="D21" s="122">
        <f>SUM(D13:D20)</f>
        <v>0</v>
      </c>
    </row>
    <row r="22" spans="1:4" s="10" customFormat="1" ht="15.75">
      <c r="A22" s="1">
        <v>11</v>
      </c>
      <c r="B22" s="123" t="s">
        <v>478</v>
      </c>
      <c r="C22" s="124">
        <f>C11-C21</f>
        <v>0</v>
      </c>
      <c r="D22" s="124">
        <f>D11-D21</f>
        <v>274377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
7. melléklet a 7/2019.(V.17.)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E1">
      <selection activeCell="O4" sqref="O4"/>
    </sheetView>
  </sheetViews>
  <sheetFormatPr defaultColWidth="9.140625" defaultRowHeight="15"/>
  <cols>
    <col min="1" max="1" width="36.7109375" style="0" customWidth="1"/>
    <col min="2" max="6" width="14.140625" style="0" customWidth="1"/>
    <col min="7" max="7" width="36.7109375" style="0" customWidth="1"/>
    <col min="8" max="12" width="14.140625" style="0" customWidth="1"/>
  </cols>
  <sheetData>
    <row r="1" spans="1:12" s="2" customFormat="1" ht="15.75" customHeight="1">
      <c r="A1" s="266" t="s">
        <v>589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s="2" customFormat="1" ht="15.75">
      <c r="A2" s="250" t="s">
        <v>592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2:6" ht="15">
      <c r="B3" s="39"/>
      <c r="C3" s="39"/>
      <c r="D3" s="39"/>
      <c r="E3" s="39"/>
      <c r="F3" s="39"/>
    </row>
    <row r="4" spans="1:12" s="11" customFormat="1" ht="15.75">
      <c r="A4" s="82" t="s">
        <v>9</v>
      </c>
      <c r="B4" s="4" t="s">
        <v>590</v>
      </c>
      <c r="C4" s="4" t="s">
        <v>639</v>
      </c>
      <c r="D4" s="4" t="s">
        <v>591</v>
      </c>
      <c r="E4" s="6" t="s">
        <v>633</v>
      </c>
      <c r="F4" s="6" t="s">
        <v>634</v>
      </c>
      <c r="G4" s="82" t="s">
        <v>9</v>
      </c>
      <c r="H4" s="4" t="s">
        <v>590</v>
      </c>
      <c r="I4" s="4" t="s">
        <v>639</v>
      </c>
      <c r="J4" s="4" t="s">
        <v>591</v>
      </c>
      <c r="K4" s="6" t="s">
        <v>633</v>
      </c>
      <c r="L4" s="6" t="s">
        <v>634</v>
      </c>
    </row>
    <row r="5" spans="1:12" s="89" customFormat="1" ht="16.5">
      <c r="A5" s="243" t="s">
        <v>44</v>
      </c>
      <c r="B5" s="244"/>
      <c r="C5" s="244"/>
      <c r="D5" s="244"/>
      <c r="E5" s="244"/>
      <c r="F5" s="245"/>
      <c r="G5" s="241" t="s">
        <v>122</v>
      </c>
      <c r="H5" s="241"/>
      <c r="I5" s="241"/>
      <c r="J5" s="241"/>
      <c r="K5" s="241"/>
      <c r="L5" s="241"/>
    </row>
    <row r="6" spans="1:12" s="11" customFormat="1" ht="31.5">
      <c r="A6" s="84" t="s">
        <v>277</v>
      </c>
      <c r="B6" s="5">
        <v>53316438</v>
      </c>
      <c r="C6" s="5">
        <v>80672862</v>
      </c>
      <c r="D6" s="5">
        <f>Összesen!L7</f>
        <v>63844907</v>
      </c>
      <c r="E6" s="5">
        <f>Összesen!M7</f>
        <v>86094498</v>
      </c>
      <c r="F6" s="5">
        <f>Összesen!N7</f>
        <v>84707066</v>
      </c>
      <c r="G6" s="86" t="s">
        <v>39</v>
      </c>
      <c r="H6" s="5">
        <v>27037458</v>
      </c>
      <c r="I6" s="5">
        <v>35542451</v>
      </c>
      <c r="J6" s="5">
        <f>Összesen!Y7</f>
        <v>39218430</v>
      </c>
      <c r="K6" s="5">
        <f>Összesen!Z7</f>
        <v>40992028</v>
      </c>
      <c r="L6" s="5">
        <f>Összesen!AA7</f>
        <v>38777170</v>
      </c>
    </row>
    <row r="7" spans="1:12" s="11" customFormat="1" ht="30">
      <c r="A7" s="84" t="s">
        <v>298</v>
      </c>
      <c r="B7" s="5">
        <v>5776899</v>
      </c>
      <c r="C7" s="5">
        <v>7680320</v>
      </c>
      <c r="D7" s="5">
        <f>Összesen!L8</f>
        <v>8088000</v>
      </c>
      <c r="E7" s="5">
        <f>Összesen!M8</f>
        <v>8036040</v>
      </c>
      <c r="F7" s="5">
        <f>Összesen!N8</f>
        <v>7162097</v>
      </c>
      <c r="G7" s="86" t="s">
        <v>80</v>
      </c>
      <c r="H7" s="5">
        <v>4184418</v>
      </c>
      <c r="I7" s="5">
        <v>4773847</v>
      </c>
      <c r="J7" s="5">
        <f>Összesen!Y8</f>
        <v>4520306</v>
      </c>
      <c r="K7" s="5">
        <f>Összesen!Z8</f>
        <v>4837961</v>
      </c>
      <c r="L7" s="5">
        <f>Összesen!AA8</f>
        <v>4618127</v>
      </c>
    </row>
    <row r="8" spans="1:12" s="11" customFormat="1" ht="15.75">
      <c r="A8" s="84" t="s">
        <v>44</v>
      </c>
      <c r="B8" s="5">
        <v>4562607</v>
      </c>
      <c r="C8" s="5">
        <v>4961137</v>
      </c>
      <c r="D8" s="5">
        <f>Összesen!L9</f>
        <v>3601938</v>
      </c>
      <c r="E8" s="5">
        <f>Összesen!M9</f>
        <v>5557519</v>
      </c>
      <c r="F8" s="5">
        <f>Összesen!N9</f>
        <v>4891165</v>
      </c>
      <c r="G8" s="86" t="s">
        <v>81</v>
      </c>
      <c r="H8" s="5">
        <v>13230705</v>
      </c>
      <c r="I8" s="5">
        <v>15823227</v>
      </c>
      <c r="J8" s="5">
        <f>Összesen!Y9</f>
        <v>15929724</v>
      </c>
      <c r="K8" s="5">
        <f>Összesen!Z9</f>
        <v>20787762</v>
      </c>
      <c r="L8" s="5">
        <f>Összesen!AA9</f>
        <v>14156949</v>
      </c>
    </row>
    <row r="9" spans="1:12" s="11" customFormat="1" ht="15.75">
      <c r="A9" s="251" t="s">
        <v>355</v>
      </c>
      <c r="B9" s="249">
        <v>90000</v>
      </c>
      <c r="C9" s="249">
        <v>129100</v>
      </c>
      <c r="D9" s="267">
        <f>Összesen!L10</f>
        <v>99600</v>
      </c>
      <c r="E9" s="267">
        <f>Összesen!M10</f>
        <v>335410</v>
      </c>
      <c r="F9" s="267">
        <f>Összesen!N10</f>
        <v>270000</v>
      </c>
      <c r="G9" s="86" t="s">
        <v>82</v>
      </c>
      <c r="H9" s="5">
        <v>3381550</v>
      </c>
      <c r="I9" s="5">
        <v>4685700</v>
      </c>
      <c r="J9" s="5">
        <f>Összesen!Y10</f>
        <v>4640200</v>
      </c>
      <c r="K9" s="5">
        <f>Összesen!Z10</f>
        <v>4703200</v>
      </c>
      <c r="L9" s="5">
        <f>Összesen!AA10</f>
        <v>3408700</v>
      </c>
    </row>
    <row r="10" spans="1:12" s="11" customFormat="1" ht="15.75">
      <c r="A10" s="251"/>
      <c r="B10" s="249"/>
      <c r="C10" s="249"/>
      <c r="D10" s="268"/>
      <c r="E10" s="268"/>
      <c r="F10" s="268"/>
      <c r="G10" s="86" t="s">
        <v>83</v>
      </c>
      <c r="H10" s="5">
        <v>3146381</v>
      </c>
      <c r="I10" s="5">
        <v>3746374</v>
      </c>
      <c r="J10" s="5">
        <f>Összesen!Y11</f>
        <v>3018370</v>
      </c>
      <c r="K10" s="5">
        <f>Összesen!Z11</f>
        <v>4289802</v>
      </c>
      <c r="L10" s="5">
        <f>Összesen!AA11</f>
        <v>4181321</v>
      </c>
    </row>
    <row r="11" spans="1:12" s="11" customFormat="1" ht="15.75">
      <c r="A11" s="85" t="s">
        <v>85</v>
      </c>
      <c r="B11" s="13">
        <f>SUM(B6:B10)</f>
        <v>63745944</v>
      </c>
      <c r="C11" s="13">
        <f>SUM(C6:C10)</f>
        <v>93443419</v>
      </c>
      <c r="D11" s="13">
        <f>SUM(D6:D10)</f>
        <v>75634445</v>
      </c>
      <c r="E11" s="13">
        <f>SUM(E6:E10)</f>
        <v>100023467</v>
      </c>
      <c r="F11" s="13">
        <f>SUM(F6:F10)</f>
        <v>97030328</v>
      </c>
      <c r="G11" s="85" t="s">
        <v>86</v>
      </c>
      <c r="H11" s="13">
        <f>SUM(H6:H10)</f>
        <v>50980512</v>
      </c>
      <c r="I11" s="13">
        <f>SUM(I6:I10)</f>
        <v>64571599</v>
      </c>
      <c r="J11" s="13">
        <f>SUM(J6:J10)</f>
        <v>67327030</v>
      </c>
      <c r="K11" s="13">
        <f>SUM(K6:K10)</f>
        <v>75610753</v>
      </c>
      <c r="L11" s="13">
        <f>SUM(L6:L10)</f>
        <v>65142267</v>
      </c>
    </row>
    <row r="12" spans="1:12" s="11" customFormat="1" ht="15.75">
      <c r="A12" s="87" t="s">
        <v>127</v>
      </c>
      <c r="B12" s="88">
        <f>B11-H11</f>
        <v>12765432</v>
      </c>
      <c r="C12" s="88">
        <f>C11-I11</f>
        <v>28871820</v>
      </c>
      <c r="D12" s="88">
        <f>D11-J11</f>
        <v>8307415</v>
      </c>
      <c r="E12" s="88">
        <f>E11-K11</f>
        <v>24412714</v>
      </c>
      <c r="F12" s="88">
        <f>F11-L11</f>
        <v>31888061</v>
      </c>
      <c r="G12" s="252" t="s">
        <v>120</v>
      </c>
      <c r="H12" s="242">
        <v>508169</v>
      </c>
      <c r="I12" s="242">
        <v>983766</v>
      </c>
      <c r="J12" s="242">
        <f>Összesen!Y13</f>
        <v>1082291</v>
      </c>
      <c r="K12" s="242">
        <f>Összesen!Z13</f>
        <v>3244017</v>
      </c>
      <c r="L12" s="242">
        <f>Összesen!AA13</f>
        <v>2648015</v>
      </c>
    </row>
    <row r="13" spans="1:12" s="11" customFormat="1" ht="15.75">
      <c r="A13" s="87" t="s">
        <v>118</v>
      </c>
      <c r="B13" s="5">
        <v>8651191</v>
      </c>
      <c r="C13" s="5">
        <v>15144939</v>
      </c>
      <c r="D13" s="5">
        <f>Összesen!L14</f>
        <v>4888951</v>
      </c>
      <c r="E13" s="5">
        <f>Összesen!M14</f>
        <v>4888951</v>
      </c>
      <c r="F13" s="5">
        <f>Összesen!N14</f>
        <v>4888951</v>
      </c>
      <c r="G13" s="252"/>
      <c r="H13" s="242"/>
      <c r="I13" s="242"/>
      <c r="J13" s="242"/>
      <c r="K13" s="242"/>
      <c r="L13" s="242"/>
    </row>
    <row r="14" spans="1:12" s="11" customFormat="1" ht="15.75">
      <c r="A14" s="87" t="s">
        <v>119</v>
      </c>
      <c r="B14" s="5">
        <v>553579</v>
      </c>
      <c r="C14" s="5">
        <v>1082291</v>
      </c>
      <c r="D14" s="5">
        <f>Összesen!L15</f>
        <v>0</v>
      </c>
      <c r="E14" s="5">
        <f>Összesen!M15</f>
        <v>2587151</v>
      </c>
      <c r="F14" s="5">
        <f>Összesen!N15</f>
        <v>2587151</v>
      </c>
      <c r="G14" s="252"/>
      <c r="H14" s="242"/>
      <c r="I14" s="242"/>
      <c r="J14" s="242"/>
      <c r="K14" s="242"/>
      <c r="L14" s="242"/>
    </row>
    <row r="15" spans="1:12" s="11" customFormat="1" ht="15.75" hidden="1">
      <c r="A15" s="61" t="s">
        <v>151</v>
      </c>
      <c r="B15" s="5"/>
      <c r="C15" s="5">
        <v>0</v>
      </c>
      <c r="D15" s="5">
        <v>0</v>
      </c>
      <c r="E15" s="5">
        <v>0</v>
      </c>
      <c r="F15" s="5">
        <v>0</v>
      </c>
      <c r="G15" s="61" t="s">
        <v>152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1:12" s="11" customFormat="1" ht="15.75">
      <c r="A16" s="85" t="s">
        <v>10</v>
      </c>
      <c r="B16" s="14">
        <f>B11+B13+B14+B15</f>
        <v>72950714</v>
      </c>
      <c r="C16" s="14">
        <f>C11+C13+C14+C15</f>
        <v>109670649</v>
      </c>
      <c r="D16" s="14">
        <f>D11+D13+D14+D15</f>
        <v>80523396</v>
      </c>
      <c r="E16" s="14">
        <f>E11+E13+E14+E15</f>
        <v>107499569</v>
      </c>
      <c r="F16" s="14">
        <f>F11+F13+F14+F15</f>
        <v>104506430</v>
      </c>
      <c r="G16" s="85" t="s">
        <v>11</v>
      </c>
      <c r="H16" s="14">
        <f>H11+H12+H15</f>
        <v>51488681</v>
      </c>
      <c r="I16" s="14">
        <f>I11+I12+I15</f>
        <v>65555365</v>
      </c>
      <c r="J16" s="14">
        <f>J11+J12+J15</f>
        <v>68409321</v>
      </c>
      <c r="K16" s="14">
        <f>K11+K12+K15</f>
        <v>78854770</v>
      </c>
      <c r="L16" s="14">
        <f>L11+L12+L15</f>
        <v>67790282</v>
      </c>
    </row>
    <row r="17" spans="1:12" s="89" customFormat="1" ht="16.5">
      <c r="A17" s="246" t="s">
        <v>121</v>
      </c>
      <c r="B17" s="247"/>
      <c r="C17" s="247"/>
      <c r="D17" s="247"/>
      <c r="E17" s="247"/>
      <c r="F17" s="248"/>
      <c r="G17" s="241" t="s">
        <v>100</v>
      </c>
      <c r="H17" s="241"/>
      <c r="I17" s="241"/>
      <c r="J17" s="241"/>
      <c r="K17" s="241"/>
      <c r="L17" s="241"/>
    </row>
    <row r="18" spans="1:12" s="11" customFormat="1" ht="31.5">
      <c r="A18" s="84" t="s">
        <v>285</v>
      </c>
      <c r="B18" s="5">
        <v>6500000</v>
      </c>
      <c r="C18" s="5">
        <v>190000</v>
      </c>
      <c r="D18" s="5">
        <f>Összesen!L18</f>
        <v>0</v>
      </c>
      <c r="E18" s="5">
        <f>Összesen!M18</f>
        <v>91611518</v>
      </c>
      <c r="F18" s="5">
        <f>Összesen!N18</f>
        <v>3877268</v>
      </c>
      <c r="G18" s="84" t="s">
        <v>98</v>
      </c>
      <c r="H18" s="5">
        <v>12203720</v>
      </c>
      <c r="I18" s="5">
        <v>27287642</v>
      </c>
      <c r="J18" s="5">
        <f>Összesen!Y18</f>
        <v>3584851</v>
      </c>
      <c r="K18" s="5">
        <f>Összesen!Z18</f>
        <v>107400092</v>
      </c>
      <c r="L18" s="5">
        <f>Összesen!AA18</f>
        <v>19808138</v>
      </c>
    </row>
    <row r="19" spans="1:12" s="11" customFormat="1" ht="15.75">
      <c r="A19" s="84" t="s">
        <v>121</v>
      </c>
      <c r="B19" s="5">
        <v>0</v>
      </c>
      <c r="C19" s="5">
        <v>18000</v>
      </c>
      <c r="D19" s="5">
        <f>Összesen!L19</f>
        <v>0</v>
      </c>
      <c r="E19" s="5">
        <f>Összesen!M19</f>
        <v>0</v>
      </c>
      <c r="F19" s="5">
        <f>Összesen!N19</f>
        <v>0</v>
      </c>
      <c r="G19" s="84" t="s">
        <v>45</v>
      </c>
      <c r="H19" s="5">
        <v>595874</v>
      </c>
      <c r="I19" s="5">
        <v>12002902</v>
      </c>
      <c r="J19" s="5">
        <f>Összesen!Y19</f>
        <v>8714982</v>
      </c>
      <c r="K19" s="5">
        <f>Összesen!Z19</f>
        <v>13026983</v>
      </c>
      <c r="L19" s="5">
        <f>Összesen!AA19</f>
        <v>9571465</v>
      </c>
    </row>
    <row r="20" spans="1:12" s="11" customFormat="1" ht="15.75">
      <c r="A20" s="84" t="s">
        <v>356</v>
      </c>
      <c r="B20" s="5">
        <v>2500</v>
      </c>
      <c r="C20" s="5">
        <v>0</v>
      </c>
      <c r="D20" s="5">
        <f>Összesen!L20</f>
        <v>242500</v>
      </c>
      <c r="E20" s="5">
        <f>Összesen!M20</f>
        <v>242500</v>
      </c>
      <c r="F20" s="5">
        <f>Összesen!N20</f>
        <v>0</v>
      </c>
      <c r="G20" s="84" t="s">
        <v>194</v>
      </c>
      <c r="H20" s="5">
        <v>20000</v>
      </c>
      <c r="I20" s="5">
        <v>143789</v>
      </c>
      <c r="J20" s="5">
        <f>Összesen!Y20</f>
        <v>56742</v>
      </c>
      <c r="K20" s="5">
        <f>Összesen!Z20</f>
        <v>71742</v>
      </c>
      <c r="L20" s="5">
        <f>Összesen!AA20</f>
        <v>69657</v>
      </c>
    </row>
    <row r="21" spans="1:12" s="11" customFormat="1" ht="15.75">
      <c r="A21" s="85" t="s">
        <v>85</v>
      </c>
      <c r="B21" s="13">
        <f>SUM(B18:B20)</f>
        <v>6502500</v>
      </c>
      <c r="C21" s="13">
        <f>SUM(C18:C20)</f>
        <v>208000</v>
      </c>
      <c r="D21" s="13">
        <f>SUM(D18:D20)</f>
        <v>242500</v>
      </c>
      <c r="E21" s="13">
        <f>SUM(E18:E20)</f>
        <v>91854018</v>
      </c>
      <c r="F21" s="13">
        <f>SUM(F18:F20)</f>
        <v>3877268</v>
      </c>
      <c r="G21" s="85" t="s">
        <v>86</v>
      </c>
      <c r="H21" s="13">
        <f>SUM(H18:H20)</f>
        <v>12819594</v>
      </c>
      <c r="I21" s="13">
        <f>SUM(I18:I20)</f>
        <v>39434333</v>
      </c>
      <c r="J21" s="13">
        <f>SUM(J18:J20)</f>
        <v>12356575</v>
      </c>
      <c r="K21" s="13">
        <f>SUM(K18:K20)</f>
        <v>120498817</v>
      </c>
      <c r="L21" s="13">
        <f>SUM(L18:L20)</f>
        <v>29449260</v>
      </c>
    </row>
    <row r="22" spans="1:12" s="11" customFormat="1" ht="15.75">
      <c r="A22" s="87" t="s">
        <v>127</v>
      </c>
      <c r="B22" s="88">
        <f>B21-H21</f>
        <v>-6317094</v>
      </c>
      <c r="C22" s="88">
        <f>C21-I21</f>
        <v>-39226333</v>
      </c>
      <c r="D22" s="88">
        <f>D21-J21</f>
        <v>-12114075</v>
      </c>
      <c r="E22" s="88">
        <f>E21-K21</f>
        <v>-28644799</v>
      </c>
      <c r="F22" s="88">
        <f>F21-L21</f>
        <v>-25571992</v>
      </c>
      <c r="G22" s="252" t="s">
        <v>120</v>
      </c>
      <c r="H22" s="242">
        <v>0</v>
      </c>
      <c r="I22" s="242">
        <v>0</v>
      </c>
      <c r="J22" s="242">
        <f>Összesen!Y22</f>
        <v>0</v>
      </c>
      <c r="K22" s="242">
        <f>Összesen!Z22</f>
        <v>0</v>
      </c>
      <c r="L22" s="242">
        <f>Összesen!AA22</f>
        <v>0</v>
      </c>
    </row>
    <row r="23" spans="1:12" s="11" customFormat="1" ht="15.75">
      <c r="A23" s="87" t="s">
        <v>118</v>
      </c>
      <c r="B23" s="5">
        <v>0</v>
      </c>
      <c r="C23" s="5">
        <v>0</v>
      </c>
      <c r="D23" s="5">
        <f>Összesen!L23</f>
        <v>0</v>
      </c>
      <c r="E23" s="5">
        <f>Összesen!M23</f>
        <v>0</v>
      </c>
      <c r="F23" s="5">
        <f>Összesen!N23</f>
        <v>0</v>
      </c>
      <c r="G23" s="252"/>
      <c r="H23" s="242"/>
      <c r="I23" s="242"/>
      <c r="J23" s="242"/>
      <c r="K23" s="242"/>
      <c r="L23" s="242"/>
    </row>
    <row r="24" spans="1:12" s="11" customFormat="1" ht="15.75">
      <c r="A24" s="87" t="s">
        <v>119</v>
      </c>
      <c r="B24" s="5">
        <v>0</v>
      </c>
      <c r="C24" s="5">
        <v>0</v>
      </c>
      <c r="D24" s="5">
        <f>Összesen!L24</f>
        <v>0</v>
      </c>
      <c r="E24" s="5">
        <f>Összesen!M24</f>
        <v>0</v>
      </c>
      <c r="F24" s="5">
        <f>Összesen!N24</f>
        <v>0</v>
      </c>
      <c r="G24" s="252"/>
      <c r="H24" s="242"/>
      <c r="I24" s="242"/>
      <c r="J24" s="242"/>
      <c r="K24" s="242"/>
      <c r="L24" s="242"/>
    </row>
    <row r="25" spans="1:12" s="11" customFormat="1" ht="31.5">
      <c r="A25" s="85" t="s">
        <v>12</v>
      </c>
      <c r="B25" s="14">
        <f>B21+B23+B24</f>
        <v>6502500</v>
      </c>
      <c r="C25" s="14">
        <f>C21+C23+C24</f>
        <v>208000</v>
      </c>
      <c r="D25" s="14">
        <f>D21+D23+D24</f>
        <v>242500</v>
      </c>
      <c r="E25" s="14">
        <f>E21+E23+E24</f>
        <v>91854018</v>
      </c>
      <c r="F25" s="14">
        <f>F21+F23+F24</f>
        <v>3877268</v>
      </c>
      <c r="G25" s="85" t="s">
        <v>13</v>
      </c>
      <c r="H25" s="14">
        <f>H21+H22</f>
        <v>12819594</v>
      </c>
      <c r="I25" s="14">
        <f>I21+I22</f>
        <v>39434333</v>
      </c>
      <c r="J25" s="14">
        <f>J21+J22</f>
        <v>12356575</v>
      </c>
      <c r="K25" s="14">
        <f>K21+K22</f>
        <v>120498817</v>
      </c>
      <c r="L25" s="14">
        <f>L21+L22</f>
        <v>29449260</v>
      </c>
    </row>
    <row r="26" spans="1:12" s="89" customFormat="1" ht="16.5">
      <c r="A26" s="243" t="s">
        <v>123</v>
      </c>
      <c r="B26" s="244"/>
      <c r="C26" s="244"/>
      <c r="D26" s="244"/>
      <c r="E26" s="244"/>
      <c r="F26" s="245"/>
      <c r="G26" s="241" t="s">
        <v>124</v>
      </c>
      <c r="H26" s="241"/>
      <c r="I26" s="241"/>
      <c r="J26" s="241"/>
      <c r="K26" s="241"/>
      <c r="L26" s="241"/>
    </row>
    <row r="27" spans="1:12" s="11" customFormat="1" ht="15.75">
      <c r="A27" s="84" t="s">
        <v>125</v>
      </c>
      <c r="B27" s="5">
        <f>B11+B21</f>
        <v>70248444</v>
      </c>
      <c r="C27" s="5">
        <f>C11+C21</f>
        <v>93651419</v>
      </c>
      <c r="D27" s="5">
        <f>D11+D21</f>
        <v>75876945</v>
      </c>
      <c r="E27" s="5">
        <f>E11+E21</f>
        <v>191877485</v>
      </c>
      <c r="F27" s="5">
        <f>F11+F21</f>
        <v>100907596</v>
      </c>
      <c r="G27" s="84" t="s">
        <v>126</v>
      </c>
      <c r="H27" s="5">
        <f>H11+H21</f>
        <v>63800106</v>
      </c>
      <c r="I27" s="5">
        <f>I11+I21</f>
        <v>104005932</v>
      </c>
      <c r="J27" s="5">
        <f aca="true" t="shared" si="0" ref="J27:L28">J11+J21</f>
        <v>79683605</v>
      </c>
      <c r="K27" s="5">
        <f t="shared" si="0"/>
        <v>196109570</v>
      </c>
      <c r="L27" s="5">
        <f t="shared" si="0"/>
        <v>94591527</v>
      </c>
    </row>
    <row r="28" spans="1:12" s="11" customFormat="1" ht="15.75">
      <c r="A28" s="87" t="s">
        <v>127</v>
      </c>
      <c r="B28" s="88">
        <f>B27-H27</f>
        <v>6448338</v>
      </c>
      <c r="C28" s="88">
        <f>C27-I27</f>
        <v>-10354513</v>
      </c>
      <c r="D28" s="88">
        <f>D27-J27</f>
        <v>-3806660</v>
      </c>
      <c r="E28" s="88">
        <f>E27-K27</f>
        <v>-4232085</v>
      </c>
      <c r="F28" s="88">
        <f>F27-L27</f>
        <v>6316069</v>
      </c>
      <c r="G28" s="252" t="s">
        <v>120</v>
      </c>
      <c r="H28" s="242">
        <f>H12+H22</f>
        <v>508169</v>
      </c>
      <c r="I28" s="242">
        <f>I12+I22</f>
        <v>983766</v>
      </c>
      <c r="J28" s="242">
        <f t="shared" si="0"/>
        <v>1082291</v>
      </c>
      <c r="K28" s="242">
        <f t="shared" si="0"/>
        <v>3244017</v>
      </c>
      <c r="L28" s="242">
        <f t="shared" si="0"/>
        <v>2648015</v>
      </c>
    </row>
    <row r="29" spans="1:12" s="11" customFormat="1" ht="15.75">
      <c r="A29" s="87" t="s">
        <v>118</v>
      </c>
      <c r="B29" s="5">
        <f>B13+B23</f>
        <v>8651191</v>
      </c>
      <c r="C29" s="5">
        <f>C13+C23</f>
        <v>15144939</v>
      </c>
      <c r="D29" s="5">
        <f aca="true" t="shared" si="1" ref="D29:F30">D13+D23</f>
        <v>4888951</v>
      </c>
      <c r="E29" s="5">
        <f t="shared" si="1"/>
        <v>4888951</v>
      </c>
      <c r="F29" s="5">
        <f t="shared" si="1"/>
        <v>4888951</v>
      </c>
      <c r="G29" s="252"/>
      <c r="H29" s="242"/>
      <c r="I29" s="242"/>
      <c r="J29" s="242"/>
      <c r="K29" s="242"/>
      <c r="L29" s="242"/>
    </row>
    <row r="30" spans="1:12" s="11" customFormat="1" ht="15.75">
      <c r="A30" s="87" t="s">
        <v>119</v>
      </c>
      <c r="B30" s="5">
        <f>B14+B24</f>
        <v>553579</v>
      </c>
      <c r="C30" s="5">
        <f>C14+C24</f>
        <v>1082291</v>
      </c>
      <c r="D30" s="5">
        <f t="shared" si="1"/>
        <v>0</v>
      </c>
      <c r="E30" s="5">
        <f t="shared" si="1"/>
        <v>2587151</v>
      </c>
      <c r="F30" s="5">
        <f t="shared" si="1"/>
        <v>2587151</v>
      </c>
      <c r="G30" s="252"/>
      <c r="H30" s="242"/>
      <c r="I30" s="242"/>
      <c r="J30" s="242"/>
      <c r="K30" s="242"/>
      <c r="L30" s="242"/>
    </row>
    <row r="31" spans="1:12" s="11" customFormat="1" ht="15.75" hidden="1">
      <c r="A31" s="61" t="s">
        <v>151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152</v>
      </c>
      <c r="H31" s="76">
        <f>H15</f>
        <v>0</v>
      </c>
      <c r="I31" s="76">
        <f>I15</f>
        <v>0</v>
      </c>
      <c r="J31" s="76">
        <f>J15</f>
        <v>0</v>
      </c>
      <c r="K31" s="76">
        <f>K15</f>
        <v>0</v>
      </c>
      <c r="L31" s="76">
        <f>L15</f>
        <v>0</v>
      </c>
    </row>
    <row r="32" spans="1:12" s="11" customFormat="1" ht="15.75">
      <c r="A32" s="83" t="s">
        <v>7</v>
      </c>
      <c r="B32" s="14">
        <f>B27+B29+B30+B31</f>
        <v>79453214</v>
      </c>
      <c r="C32" s="14">
        <f>C27+C29+C30+C31</f>
        <v>109878649</v>
      </c>
      <c r="D32" s="14">
        <f>D27+D29+D30+D31</f>
        <v>80765896</v>
      </c>
      <c r="E32" s="14">
        <f>E27+E29+E30+E31</f>
        <v>199353587</v>
      </c>
      <c r="F32" s="14">
        <f>F27+F29+F30+F31</f>
        <v>108383698</v>
      </c>
      <c r="G32" s="83" t="s">
        <v>8</v>
      </c>
      <c r="H32" s="14">
        <f>SUM(H27:H31)</f>
        <v>64308275</v>
      </c>
      <c r="I32" s="14">
        <f>SUM(I27:I31)</f>
        <v>104989698</v>
      </c>
      <c r="J32" s="14">
        <f>SUM(J27:J31)</f>
        <v>80765896</v>
      </c>
      <c r="K32" s="14">
        <f>SUM(K27:K31)</f>
        <v>199353587</v>
      </c>
      <c r="L32" s="14">
        <f>SUM(L27:L31)</f>
        <v>97239542</v>
      </c>
    </row>
  </sheetData>
  <sheetProtection/>
  <mergeCells count="32">
    <mergeCell ref="L28:L30"/>
    <mergeCell ref="K28:K30"/>
    <mergeCell ref="G26:L26"/>
    <mergeCell ref="J12:J14"/>
    <mergeCell ref="J22:J24"/>
    <mergeCell ref="K12:K14"/>
    <mergeCell ref="C9:C10"/>
    <mergeCell ref="F9:F10"/>
    <mergeCell ref="L22:L24"/>
    <mergeCell ref="K22:K24"/>
    <mergeCell ref="I22:I24"/>
    <mergeCell ref="E9:E10"/>
    <mergeCell ref="A9:A10"/>
    <mergeCell ref="B9:B10"/>
    <mergeCell ref="J28:J30"/>
    <mergeCell ref="G22:G24"/>
    <mergeCell ref="L12:L14"/>
    <mergeCell ref="D9:D10"/>
    <mergeCell ref="A26:F26"/>
    <mergeCell ref="G28:G30"/>
    <mergeCell ref="H28:H30"/>
    <mergeCell ref="I28:I30"/>
    <mergeCell ref="A1:L1"/>
    <mergeCell ref="A2:L2"/>
    <mergeCell ref="G12:G14"/>
    <mergeCell ref="H12:H14"/>
    <mergeCell ref="I12:I14"/>
    <mergeCell ref="H22:H24"/>
    <mergeCell ref="A17:F17"/>
    <mergeCell ref="G5:L5"/>
    <mergeCell ref="A5:F5"/>
    <mergeCell ref="G17:L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29" sqref="C29"/>
    </sheetView>
  </sheetViews>
  <sheetFormatPr defaultColWidth="9.140625" defaultRowHeight="15"/>
  <cols>
    <col min="1" max="1" width="5.7109375" style="68" customWidth="1"/>
    <col min="2" max="2" width="57.57421875" style="68" customWidth="1"/>
    <col min="3" max="3" width="14.57421875" style="68" customWidth="1"/>
    <col min="4" max="16384" width="9.140625" style="68" customWidth="1"/>
  </cols>
  <sheetData>
    <row r="1" spans="1:3" s="16" customFormat="1" ht="35.25" customHeight="1">
      <c r="A1" s="269" t="s">
        <v>664</v>
      </c>
      <c r="B1" s="269"/>
      <c r="C1" s="269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49" t="s">
        <v>661</v>
      </c>
      <c r="C5" s="150">
        <v>4996394</v>
      </c>
    </row>
    <row r="6" spans="1:3" s="10" customFormat="1" ht="15.75">
      <c r="A6" s="1">
        <v>3</v>
      </c>
      <c r="B6" s="84" t="s">
        <v>277</v>
      </c>
      <c r="C6" s="151">
        <f>Összesen!N7</f>
        <v>84707066</v>
      </c>
    </row>
    <row r="7" spans="1:3" s="10" customFormat="1" ht="15.75">
      <c r="A7" s="1">
        <v>4</v>
      </c>
      <c r="B7" s="84" t="s">
        <v>285</v>
      </c>
      <c r="C7" s="151">
        <f>Összesen!N18</f>
        <v>3877268</v>
      </c>
    </row>
    <row r="8" spans="1:3" s="10" customFormat="1" ht="15.75">
      <c r="A8" s="1">
        <v>5</v>
      </c>
      <c r="B8" s="84" t="s">
        <v>298</v>
      </c>
      <c r="C8" s="151">
        <f>Összesen!N8</f>
        <v>7162097</v>
      </c>
    </row>
    <row r="9" spans="1:3" s="10" customFormat="1" ht="15.75">
      <c r="A9" s="1">
        <v>6</v>
      </c>
      <c r="B9" s="84" t="s">
        <v>44</v>
      </c>
      <c r="C9" s="151">
        <f>Összesen!N9</f>
        <v>4891165</v>
      </c>
    </row>
    <row r="10" spans="1:3" s="10" customFormat="1" ht="15.75">
      <c r="A10" s="1">
        <v>7</v>
      </c>
      <c r="B10" s="84" t="s">
        <v>121</v>
      </c>
      <c r="C10" s="151">
        <f>Összesen!N19</f>
        <v>0</v>
      </c>
    </row>
    <row r="11" spans="1:3" s="10" customFormat="1" ht="15.75">
      <c r="A11" s="1">
        <v>8</v>
      </c>
      <c r="B11" s="84" t="s">
        <v>355</v>
      </c>
      <c r="C11" s="151">
        <f>Összesen!N10</f>
        <v>270000</v>
      </c>
    </row>
    <row r="12" spans="1:3" s="10" customFormat="1" ht="15.75">
      <c r="A12" s="1">
        <v>9</v>
      </c>
      <c r="B12" s="84" t="s">
        <v>356</v>
      </c>
      <c r="C12" s="151">
        <f>Összesen!N20</f>
        <v>0</v>
      </c>
    </row>
    <row r="13" spans="1:3" s="10" customFormat="1" ht="15.75">
      <c r="A13" s="1">
        <v>10</v>
      </c>
      <c r="B13" s="84" t="s">
        <v>365</v>
      </c>
      <c r="C13" s="151">
        <f>Összesen!N14-Összesen!N14</f>
        <v>0</v>
      </c>
    </row>
    <row r="14" spans="1:3" s="10" customFormat="1" ht="15.75">
      <c r="A14" s="1">
        <v>11</v>
      </c>
      <c r="B14" s="84" t="s">
        <v>366</v>
      </c>
      <c r="C14" s="151">
        <f>Összesen!N23-Összesen!N23</f>
        <v>0</v>
      </c>
    </row>
    <row r="15" spans="1:3" s="10" customFormat="1" ht="15.75">
      <c r="A15" s="1">
        <v>12</v>
      </c>
      <c r="B15" s="84" t="s">
        <v>363</v>
      </c>
      <c r="C15" s="151">
        <f>Összesen!N15</f>
        <v>2587151</v>
      </c>
    </row>
    <row r="16" spans="1:3" s="10" customFormat="1" ht="15.75">
      <c r="A16" s="1">
        <v>13</v>
      </c>
      <c r="B16" s="84" t="s">
        <v>364</v>
      </c>
      <c r="C16" s="151">
        <f>Összesen!N24</f>
        <v>0</v>
      </c>
    </row>
    <row r="17" spans="1:3" s="10" customFormat="1" ht="15.75">
      <c r="A17" s="1">
        <v>14</v>
      </c>
      <c r="B17" s="7" t="s">
        <v>662</v>
      </c>
      <c r="C17" s="151">
        <f>vagyonmérleg!D40-vagyonmérleg!C40</f>
        <v>237975</v>
      </c>
    </row>
    <row r="18" spans="1:3" s="10" customFormat="1" ht="15.75">
      <c r="A18" s="1">
        <v>15</v>
      </c>
      <c r="B18" s="8" t="s">
        <v>7</v>
      </c>
      <c r="C18" s="150">
        <f>SUM(C6:C17)</f>
        <v>103732722</v>
      </c>
    </row>
    <row r="19" spans="1:3" s="10" customFormat="1" ht="15.75">
      <c r="A19" s="1">
        <v>16</v>
      </c>
      <c r="B19" s="7" t="s">
        <v>39</v>
      </c>
      <c r="C19" s="136">
        <f>Összesen!AA7</f>
        <v>38777170</v>
      </c>
    </row>
    <row r="20" spans="1:3" s="10" customFormat="1" ht="15.75">
      <c r="A20" s="1">
        <v>17</v>
      </c>
      <c r="B20" s="7" t="s">
        <v>80</v>
      </c>
      <c r="C20" s="136">
        <f>Összesen!AA8</f>
        <v>4618127</v>
      </c>
    </row>
    <row r="21" spans="1:3" s="10" customFormat="1" ht="15.75">
      <c r="A21" s="1">
        <v>18</v>
      </c>
      <c r="B21" s="7" t="s">
        <v>81</v>
      </c>
      <c r="C21" s="136">
        <f>Összesen!AA9</f>
        <v>14156949</v>
      </c>
    </row>
    <row r="22" spans="1:3" s="10" customFormat="1" ht="15.75">
      <c r="A22" s="1">
        <v>19</v>
      </c>
      <c r="B22" s="7" t="s">
        <v>82</v>
      </c>
      <c r="C22" s="136">
        <f>Összesen!AA10</f>
        <v>3408700</v>
      </c>
    </row>
    <row r="23" spans="1:3" s="10" customFormat="1" ht="15.75">
      <c r="A23" s="1">
        <v>20</v>
      </c>
      <c r="B23" s="7" t="s">
        <v>83</v>
      </c>
      <c r="C23" s="136">
        <f>Összesen!AA11</f>
        <v>4181321</v>
      </c>
    </row>
    <row r="24" spans="1:3" s="10" customFormat="1" ht="15.75">
      <c r="A24" s="1">
        <v>21</v>
      </c>
      <c r="B24" s="7" t="s">
        <v>98</v>
      </c>
      <c r="C24" s="136">
        <f>Összesen!AA18</f>
        <v>19808138</v>
      </c>
    </row>
    <row r="25" spans="1:3" s="10" customFormat="1" ht="15.75">
      <c r="A25" s="1">
        <v>22</v>
      </c>
      <c r="B25" s="7" t="s">
        <v>45</v>
      </c>
      <c r="C25" s="136">
        <f>Összesen!AA19</f>
        <v>9571465</v>
      </c>
    </row>
    <row r="26" spans="1:3" s="10" customFormat="1" ht="15.75">
      <c r="A26" s="1">
        <v>23</v>
      </c>
      <c r="B26" s="7" t="s">
        <v>194</v>
      </c>
      <c r="C26" s="136">
        <f>Összesen!AA20</f>
        <v>69657</v>
      </c>
    </row>
    <row r="27" spans="1:3" s="10" customFormat="1" ht="15.75">
      <c r="A27" s="1">
        <v>24</v>
      </c>
      <c r="B27" s="7" t="s">
        <v>92</v>
      </c>
      <c r="C27" s="136">
        <f>Összesen!AA13</f>
        <v>2648015</v>
      </c>
    </row>
    <row r="28" spans="1:3" s="10" customFormat="1" ht="15.75">
      <c r="A28" s="1">
        <v>25</v>
      </c>
      <c r="B28" s="7" t="s">
        <v>99</v>
      </c>
      <c r="C28" s="136">
        <f>Összesen!AA22</f>
        <v>0</v>
      </c>
    </row>
    <row r="29" spans="1:3" s="10" customFormat="1" ht="15.75">
      <c r="A29" s="1">
        <v>26</v>
      </c>
      <c r="B29" s="7" t="s">
        <v>662</v>
      </c>
      <c r="C29" s="136">
        <f>vagyonmérleg!D31-vagyonmérleg!C31</f>
        <v>34359</v>
      </c>
    </row>
    <row r="30" spans="1:3" s="10" customFormat="1" ht="15.75">
      <c r="A30" s="1">
        <v>27</v>
      </c>
      <c r="B30" s="8" t="s">
        <v>8</v>
      </c>
      <c r="C30" s="150">
        <f>SUM(C19:C29)</f>
        <v>97273901</v>
      </c>
    </row>
    <row r="31" spans="1:3" ht="15.75">
      <c r="A31" s="1">
        <v>28</v>
      </c>
      <c r="B31" s="8" t="s">
        <v>102</v>
      </c>
      <c r="C31" s="150">
        <f>C5+C18-C30</f>
        <v>11455215</v>
      </c>
    </row>
    <row r="33" ht="15">
      <c r="C33" s="128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2019-05-14T14:21:08Z</cp:lastPrinted>
  <dcterms:created xsi:type="dcterms:W3CDTF">2011-02-02T09:24:37Z</dcterms:created>
  <dcterms:modified xsi:type="dcterms:W3CDTF">2019-05-14T14:21:38Z</dcterms:modified>
  <cp:category/>
  <cp:version/>
  <cp:contentType/>
  <cp:contentStatus/>
</cp:coreProperties>
</file>