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885" windowWidth="19200" windowHeight="11745" tabRatio="601" firstSheet="4" activeTab="6"/>
  </bookViews>
  <sheets>
    <sheet name="Mód. 12.31." sheetId="1" state="hidden" r:id="rId1"/>
    <sheet name="Mód.nov." sheetId="2" state="hidden" r:id="rId2"/>
    <sheet name="Mód.okt." sheetId="3" state="hidden" r:id="rId3"/>
    <sheet name="Mód.2018.08" sheetId="4" state="hidden" r:id="rId4"/>
    <sheet name="Mód.2019.05." sheetId="5" r:id="rId5"/>
    <sheet name="Pm. 04." sheetId="6" state="hidden" r:id="rId6"/>
    <sheet name="Összesen" sheetId="7" r:id="rId7"/>
    <sheet name="Felh " sheetId="8" r:id="rId8"/>
    <sheet name="Adósságot kel.köt." sheetId="9" r:id="rId9"/>
    <sheet name="Eu részletezés" sheetId="10" state="hidden" r:id="rId10"/>
    <sheet name="EU" sheetId="11" r:id="rId11"/>
    <sheet name="kvalap" sheetId="12" r:id="rId12"/>
    <sheet name="Egyensúly3éves" sheetId="13" state="hidden" r:id="rId13"/>
    <sheet name="utem" sheetId="14" state="hidden" r:id="rId14"/>
    <sheet name="tobbeves" sheetId="15" state="hidden" r:id="rId15"/>
    <sheet name="közvetett támog" sheetId="16" state="hidden" r:id="rId16"/>
    <sheet name="Adósságot kel.köt. (2)" sheetId="17" state="hidden" r:id="rId17"/>
    <sheet name="Bevételek" sheetId="18" r:id="rId18"/>
    <sheet name="Kiadás" sheetId="19" r:id="rId19"/>
    <sheet name="COFOG" sheetId="20" r:id="rId20"/>
    <sheet name="Határozat" sheetId="21" state="hidden" r:id="rId21"/>
  </sheets>
  <definedNames>
    <definedName name="_xlnm.Print_Titles" localSheetId="16">'Adósságot kel.köt. (2)'!$1:$9</definedName>
    <definedName name="_xlnm.Print_Titles" localSheetId="17">'Bevételek'!$1:$5</definedName>
    <definedName name="_xlnm.Print_Titles" localSheetId="19">'COFOG'!$1:$6</definedName>
    <definedName name="_xlnm.Print_Titles" localSheetId="12">'Egyensúly3éves'!$1:$2</definedName>
    <definedName name="_xlnm.Print_Titles" localSheetId="7">'Felh '!$1:$7</definedName>
    <definedName name="_xlnm.Print_Titles" localSheetId="18">'Kiadás'!$1:$5</definedName>
    <definedName name="_xlnm.Print_Titles" localSheetId="15">'közvetett támog'!$1:$3</definedName>
    <definedName name="_xlnm.Print_Titles" localSheetId="6">'Összesen'!$1:$5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<sst xmlns="http://schemas.openxmlformats.org/spreadsheetml/2006/main" count="1672" uniqueCount="757">
  <si>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</si>
  <si>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</si>
  <si>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</si>
  <si>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</si>
  <si>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</si>
  <si>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</si>
  <si>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</si>
  <si>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</si>
  <si>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</si>
  <si>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</si>
  <si>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</si>
  <si>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</si>
  <si>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</si>
  <si>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</si>
  <si>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</si>
  <si>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</si>
  <si>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</si>
  <si>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</si>
  <si>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</si>
  <si>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</si>
  <si>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</si>
  <si>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</si>
  <si>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</si>
  <si>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</si>
  <si>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</si>
  <si>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</si>
  <si>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</si>
  <si>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</si>
  <si>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</si>
  <si>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</si>
  <si>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</si>
  <si>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</si>
  <si>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</si>
  <si>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</si>
  <si>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</si>
  <si>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</si>
  <si>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</si>
  <si>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</si>
  <si>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</si>
  <si>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</si>
  <si>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</si>
  <si>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</si>
  <si>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</si>
  <si>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</si>
  <si>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</si>
  <si>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</si>
  <si>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</si>
  <si>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</si>
  <si>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</si>
  <si>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</si>
  <si>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</si>
  <si>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</si>
  <si>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</si>
  <si>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</si>
  <si>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</si>
  <si>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</si>
  <si>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</si>
  <si>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</si>
  <si>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</si>
  <si>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</si>
  <si>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</si>
  <si>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</si>
  <si>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</si>
  <si>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</si>
  <si>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</si>
  <si>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</si>
  <si>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</si>
  <si>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</si>
  <si>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</si>
  <si>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</si>
  <si>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</si>
  <si>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</si>
  <si>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</si>
  <si>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</si>
  <si>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</si>
  <si>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</si>
  <si>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</si>
  <si>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</si>
  <si>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</si>
  <si>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</si>
  <si>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</si>
  <si>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</si>
  <si>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</si>
  <si>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</si>
  <si>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</si>
  <si>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</si>
  <si>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</si>
  <si>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</si>
  <si>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</si>
  <si>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</si>
  <si>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</si>
  <si>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</si>
  <si>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</si>
  <si>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</si>
  <si>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</si>
  <si>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</si>
  <si>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</si>
  <si>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</si>
  <si>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</si>
  <si>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</si>
  <si>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</si>
  <si>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</si>
  <si>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</si>
  <si>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</si>
  <si>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</si>
  <si>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</si>
  <si>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</si>
  <si>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</si>
  <si>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</si>
  <si>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</si>
  <si>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</si>
  <si>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</si>
  <si>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</si>
  <si>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</si>
  <si>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</si>
  <si>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</si>
  <si>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</si>
  <si>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</si>
  <si>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</si>
  <si>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</si>
  <si>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</si>
  <si>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</si>
  <si>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</si>
  <si>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</si>
  <si>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</si>
  <si>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</si>
  <si>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</si>
  <si>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</si>
  <si>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</si>
  <si>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</si>
  <si>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</si>
  <si>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</si>
  <si>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</si>
  <si>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</si>
  <si>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</si>
  <si>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</si>
  <si>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</si>
  <si>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</si>
  <si>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</si>
  <si>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</si>
  <si>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</si>
  <si>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</si>
  <si>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</si>
  <si>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</si>
  <si>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</si>
  <si>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</si>
  <si>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</si>
  <si>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</si>
  <si>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</si>
  <si>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</si>
  <si>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</si>
  <si>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</si>
  <si>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</si>
  <si>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</si>
  <si>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</si>
  <si>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</si>
  <si>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</si>
  <si>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</si>
  <si>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</si>
  <si>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</si>
  <si>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</si>
  <si>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</si>
  <si>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</si>
  <si>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</si>
  <si>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</si>
  <si>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</si>
  <si>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</si>
  <si>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</si>
  <si>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</si>
  <si>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</si>
  <si>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</si>
  <si>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</si>
  <si>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</si>
  <si>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</si>
  <si>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</si>
  <si>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</si>
  <si>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</si>
  <si>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</si>
  <si>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</si>
  <si>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</si>
  <si>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</si>
  <si>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</si>
  <si>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</si>
  <si>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</si>
  <si>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</si>
  <si>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</si>
  <si>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</si>
  <si>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</si>
  <si>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</si>
  <si>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</si>
  <si>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</si>
  <si>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</si>
  <si>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</si>
  <si>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</si>
  <si>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</si>
  <si>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</si>
  <si>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</si>
  <si>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</si>
  <si>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</si>
  <si>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</si>
  <si>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</si>
  <si>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</si>
  <si>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</si>
  <si>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</si>
  <si>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</si>
  <si>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</si>
  <si>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</si>
  <si>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</si>
  <si>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</si>
  <si>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</si>
  <si>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</si>
  <si>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</si>
  <si>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</si>
  <si>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</si>
  <si>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</si>
  <si>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</si>
  <si>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</si>
  <si>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</si>
  <si>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</si>
  <si>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</si>
  <si>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</si>
  <si>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</si>
  <si>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</si>
  <si>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</si>
  <si>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</si>
  <si>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</si>
  <si>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</si>
  <si>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</si>
  <si>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</si>
  <si>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</si>
  <si>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</si>
  <si>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</si>
  <si>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</si>
  <si>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</si>
  <si>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</si>
  <si>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</si>
  <si>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</si>
  <si>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</si>
  <si>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</si>
  <si>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</si>
  <si>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</si>
  <si>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</si>
  <si>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</si>
  <si>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</si>
  <si>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</si>
  <si>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</si>
  <si>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</si>
  <si>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</si>
  <si>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</si>
  <si>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</si>
  <si>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</si>
  <si>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</si>
  <si>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</si>
  <si>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</si>
  <si>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</si>
  <si>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</si>
  <si>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</si>
  <si>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</si>
  <si>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</si>
  <si>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</si>
  <si>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</si>
  <si>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</si>
  <si>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</si>
  <si>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</si>
  <si>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</si>
  <si>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</si>
  <si>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</si>
  <si>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</si>
  <si>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</si>
  <si>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</si>
  <si>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</si>
  <si>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</si>
  <si>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</si>
  <si>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</si>
  <si>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</si>
  <si>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</si>
  <si>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</si>
  <si>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</si>
  <si>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</si>
  <si>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</si>
  <si>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</si>
  <si>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</si>
  <si>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</si>
  <si>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</si>
  <si>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</si>
  <si>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</si>
  <si>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</si>
  <si>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</si>
  <si>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</si>
  <si>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</si>
  <si>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</si>
  <si>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</si>
  <si>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</si>
  <si>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</si>
  <si>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</si>
  <si>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</si>
  <si>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</si>
  <si>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</si>
  <si>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</si>
  <si>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</si>
  <si>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</si>
  <si>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</si>
  <si>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</si>
  <si>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</si>
  <si>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</si>
  <si>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</si>
  <si>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</si>
  <si>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</si>
  <si>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</si>
  <si>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</si>
  <si>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</si>
  <si>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</si>
  <si>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</si>
  <si>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</si>
  <si>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</si>
  <si>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</si>
  <si>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</si>
  <si>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</si>
  <si>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</si>
  <si>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</si>
  <si>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</si>
  <si>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</si>
  <si>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</si>
  <si>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</si>
  <si>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</si>
  <si>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</si>
  <si>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</si>
  <si>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</si>
  <si>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</si>
  <si>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</si>
  <si>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</si>
  <si>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</si>
  <si>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</si>
  <si>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</si>
  <si>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</si>
  <si>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</si>
  <si>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</si>
  <si>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</si>
  <si>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</si>
  <si>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</si>
  <si>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</si>
  <si>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</si>
  <si>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</si>
  <si>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</si>
  <si>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</si>
  <si>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</si>
  <si>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</si>
  <si>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</si>
  <si>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</si>
  <si>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</si>
  <si>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</si>
  <si>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</si>
  <si>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</si>
  <si>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</si>
  <si>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</si>
  <si>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</si>
  <si>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</si>
  <si>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</si>
  <si>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</si>
  <si>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</si>
  <si>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</si>
  <si>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</si>
  <si>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</si>
  <si>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</si>
  <si>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</si>
  <si>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</si>
  <si>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</si>
  <si>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</si>
  <si>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</si>
  <si>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</si>
  <si>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</si>
  <si>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</si>
  <si>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</si>
  <si>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</si>
  <si>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</si>
  <si>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</si>
  <si>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</si>
  <si>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</si>
  <si>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</si>
  <si>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</si>
  <si>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</si>
  <si>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</si>
  <si>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</si>
  <si>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</si>
  <si>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</si>
  <si>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</si>
  <si>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</si>
  <si>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</si>
  <si>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</si>
  <si>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</si>
  <si>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</si>
  <si>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</si>
  <si>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</si>
  <si>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</si>
  <si>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</si>
  <si>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</si>
  <si>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</si>
  <si>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</si>
  <si>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</si>
  <si>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</si>
  <si>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</si>
  <si>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</si>
  <si>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</si>
  <si>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</si>
  <si>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</si>
  <si>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</si>
  <si>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</si>
  <si>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</si>
  <si>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</si>
  <si>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</si>
  <si>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</si>
  <si>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</si>
  <si>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</si>
  <si>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</si>
  <si>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</si>
  <si>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</si>
  <si>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</si>
  <si>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</si>
  <si>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</si>
  <si>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</si>
  <si>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</si>
  <si>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</si>
  <si>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</si>
  <si>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</si>
  <si>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</si>
  <si>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</si>
  <si>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</si>
  <si>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</si>
  <si>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</si>
  <si>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</si>
  <si>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</si>
  <si>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</si>
  <si>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</si>
  <si>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</si>
  <si>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</si>
  <si>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</si>
  <si>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</si>
  <si>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</si>
  <si>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</si>
  <si>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</si>
  <si>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</si>
  <si>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</si>
  <si>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</si>
  <si>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</si>
  <si>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</si>
  <si>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</si>
  <si>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</si>
  <si>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</si>
  <si>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</si>
  <si>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</si>
  <si>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</si>
  <si>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</si>
  <si>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</si>
  <si>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</si>
  <si>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</si>
  <si>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</si>
  <si>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</si>
  <si>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</si>
  <si>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</si>
  <si>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</si>
  <si>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</si>
  <si>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</si>
  <si>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</si>
  <si>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</si>
  <si>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</si>
  <si>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</si>
  <si>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</si>
  <si>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</si>
  <si>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</si>
  <si>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</si>
  <si>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</si>
  <si>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</si>
  <si>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</si>
  <si>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</si>
  <si>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</si>
  <si>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</si>
  <si>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</si>
  <si>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</si>
  <si>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</si>
  <si>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</si>
  <si>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</si>
  <si>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</si>
  <si>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</si>
  <si>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</si>
  <si>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</si>
  <si>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</si>
  <si>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</si>
  <si>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</si>
  <si>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</si>
  <si>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</si>
  <si>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</si>
  <si>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Szennyvízhálózat felújítása</t>
  </si>
  <si>
    <t xml:space="preserve"> - reprezentáció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</si>
  <si>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</si>
  <si>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</si>
  <si>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</si>
  <si>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</si>
  <si>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</si>
  <si>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</si>
  <si>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</si>
  <si>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</si>
  <si>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</si>
  <si>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</si>
  <si>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</si>
  <si>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</si>
  <si>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</si>
  <si>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</si>
  <si>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</si>
  <si>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</si>
  <si>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</si>
  <si>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</si>
  <si>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Lakbér, garázsbér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</si>
  <si>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</si>
  <si>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</si>
  <si>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</si>
  <si>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</si>
  <si>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t xml:space="preserve">RESZNEK KÖZSÉG ÖNKORMÁNYZATA 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</si>
  <si>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Kercsmár István polgármester</t>
    </r>
  </si>
  <si>
    <t>(: Kercsmár István :)</t>
  </si>
  <si>
    <t>RESZNEK KÖZSÉG ÖNKORMÁNYZATA ÁLTAL VAGY HOZZÁJÁRULÁSÁVAL</t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</si>
  <si>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</si>
  <si>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</si>
  <si>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Likvid hitel</t>
  </si>
  <si>
    <t xml:space="preserve"> - ár és belvízvédelem dologi kiadás</t>
  </si>
  <si>
    <t xml:space="preserve">   - Dr.Hetés Ferenc Rendelőintézet Lenti</t>
  </si>
  <si>
    <t>"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</si>
  <si>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</si>
  <si>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</si>
  <si>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</si>
  <si>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</si>
  <si>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</si>
  <si>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</si>
  <si>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</si>
  <si>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</si>
  <si>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>- Rendkívűli szoc.tám.</t>
  </si>
  <si>
    <t xml:space="preserve"> - közutak, hidak üzemeltetése, átereszek tisztítása dologi kiadás</t>
  </si>
  <si>
    <t>011130 Önkormányzatok és önkormányzati hivatalok jogalkotó és általános igazgatási tevékenysége cafetéria</t>
  </si>
  <si>
    <t>2020.</t>
  </si>
  <si>
    <t>(: Balláné Kulcsár Mária :)</t>
  </si>
  <si>
    <t>jegyző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</si>
  <si>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</si>
  <si>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</si>
  <si>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 xml:space="preserve">adatok Ft-ban </t>
  </si>
  <si>
    <t>Bevétel:</t>
  </si>
  <si>
    <t>Kiadás:</t>
  </si>
  <si>
    <t>Belső átcsoportosítás:</t>
  </si>
  <si>
    <t>Terhelendő</t>
  </si>
  <si>
    <t>Jóváirandó</t>
  </si>
  <si>
    <t>(:Kercsmár István:)</t>
  </si>
  <si>
    <t>adatok  Ft-ban</t>
  </si>
  <si>
    <t>Összesen:</t>
  </si>
  <si>
    <t>Tartalék</t>
  </si>
  <si>
    <t>dologi kiadás áfa</t>
  </si>
  <si>
    <t>dologi áfa</t>
  </si>
  <si>
    <t>Zöldterület-kezelés</t>
  </si>
  <si>
    <t xml:space="preserve">   - kerekítési különbözet</t>
  </si>
  <si>
    <t>- Polgármesteri illetmény és tiszteletdíj különbözet támog.</t>
  </si>
  <si>
    <t>Beruházás</t>
  </si>
  <si>
    <t>személyi juttatás</t>
  </si>
  <si>
    <t>munk.járulék</t>
  </si>
  <si>
    <t xml:space="preserve"> - háziorvos informatikai gép beszerzéshez önktól.átvét</t>
  </si>
  <si>
    <t xml:space="preserve">   - Erdő értékesítés</t>
  </si>
  <si>
    <t xml:space="preserve">   - Megyei önkormányzattól Parasztolimpia lebonyolítására</t>
  </si>
  <si>
    <t>Müködési célú költségvetési tám.és kieg.támog.</t>
  </si>
  <si>
    <t>dologi kiadás</t>
  </si>
  <si>
    <t>- Polgármesteri illetmény támogatás</t>
  </si>
  <si>
    <t>2021.</t>
  </si>
  <si>
    <t xml:space="preserve"> -Helyi termék előállít.épület felújítása (LEADER)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</si>
  <si>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</si>
  <si>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</si>
  <si>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</si>
  <si>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Resznek Község Önkormányzata 2018. évi költségvetésének </t>
  </si>
  <si>
    <t>Polgármesteri hatáskörben történt módosítása</t>
  </si>
  <si>
    <t>A helyi önk.előző évi elsz. származó kiad.</t>
  </si>
  <si>
    <t>Rédics, 2018. április 01.</t>
  </si>
  <si>
    <t>dologi nettó kiad.</t>
  </si>
  <si>
    <t>082092 Közművelődés - hagyományos közösségi kulturális értékek gond.</t>
  </si>
  <si>
    <t>106020 Lakásfenntarással, lakhatással összefűggő kiadások</t>
  </si>
  <si>
    <r>
      <t xml:space="preserve">2. Program, projekt megnevezése: </t>
    </r>
    <r>
      <rPr>
        <b/>
        <sz val="12"/>
        <rFont val="Times New Roman"/>
        <family val="1"/>
      </rPr>
      <t>Szennyvízberuházás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</si>
  <si>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</si>
  <si>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</si>
  <si>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</si>
  <si>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</si>
  <si>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</si>
  <si>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2018. április 01.</t>
  </si>
  <si>
    <t>- Rendkivüli szociális célú tüzifa</t>
  </si>
  <si>
    <t>- Szennyvízberuházás önrész</t>
  </si>
  <si>
    <t xml:space="preserve"> - KözTér - Közösségek fejlesztése a Lenti Kistérségben </t>
  </si>
  <si>
    <t>052020 Szennyvíz gyűjtése, tisztítása, elhelyezése szennyvízberuházáshoz kapcsolódó</t>
  </si>
  <si>
    <t xml:space="preserve"> - Szennyvízberuházás</t>
  </si>
  <si>
    <t>- Szennyvízberuházás</t>
  </si>
  <si>
    <t>Kiadások visszatérítései (gázdíj)</t>
  </si>
  <si>
    <t>Elkülönített állami pénzalaptól</t>
  </si>
  <si>
    <t>Nyári diákmunka</t>
  </si>
  <si>
    <t>107060 Egyéb szociális pénzbeli és természetbeni ellátások, támogatások (köztemetés)</t>
  </si>
  <si>
    <t>Egyéb szoc. pénzbeli és természetbeni ellátások, támogatások (köztemetés)</t>
  </si>
  <si>
    <t>dologi kiadás nettó</t>
  </si>
  <si>
    <t>Helyi önkormányzatnak átadás</t>
  </si>
  <si>
    <t>Önkorm. igazgatás</t>
  </si>
  <si>
    <t>Egyéb felhalmozási átadás ÁHT-n kívülre</t>
  </si>
  <si>
    <t xml:space="preserve">     2017. évi védőnői hozz. Szentgyörgyvölgy</t>
  </si>
  <si>
    <t xml:space="preserve">     MEDICOPTER Alapítvány támog.</t>
  </si>
  <si>
    <t>Egyéb szoc. ellátások, támogatások (köztemetés)</t>
  </si>
  <si>
    <t xml:space="preserve">     dologi kiadás nettó</t>
  </si>
  <si>
    <t xml:space="preserve">     dologi kiadás áfa</t>
  </si>
  <si>
    <t>Rédics, 2018. július 27.</t>
  </si>
  <si>
    <t>2018. június 30.</t>
  </si>
  <si>
    <t>Zalavíz Zrt-től fel nem használt 2017. évi vízszolg. támog. átvétele</t>
  </si>
  <si>
    <t xml:space="preserve">   - Munkaerőpiaci Alap Nyári diákmunka</t>
  </si>
  <si>
    <t xml:space="preserve"> - ZALAVÍZ-től 2017. évi fel nem használt víztámog. </t>
  </si>
  <si>
    <t>Resznek Község Önkormányzata 2018. évi költségvetésének módosítása 
2018. augusztus 7-től</t>
  </si>
  <si>
    <t>Szociális tüzifa</t>
  </si>
  <si>
    <t>Egyéb működési célú támogatások államháztartáson belülről</t>
  </si>
  <si>
    <t>Megyei önkormányzattól Parasztolimpia</t>
  </si>
  <si>
    <t>Egyéb működési bevétel</t>
  </si>
  <si>
    <t>Bíztosító kártérítés</t>
  </si>
  <si>
    <t>Lakásfenntartással, lakhatással összefűggő kiadások</t>
  </si>
  <si>
    <t>Közművelődés - hagyományos közösségi kulturális értékek gond.</t>
  </si>
  <si>
    <t>Háziorvosi alapellátás</t>
  </si>
  <si>
    <t>Szabadidős park, fürdő és strandszolgáltatás</t>
  </si>
  <si>
    <t xml:space="preserve">Államháztartáson belüli megelőleg.visszafizetése </t>
  </si>
  <si>
    <t>Város és községgazdálkodás</t>
  </si>
  <si>
    <t>Közfog.mintapr.Start 2018 Ráépülő pr</t>
  </si>
  <si>
    <t xml:space="preserve">Szolg.ház tároló ép. Nettó </t>
  </si>
  <si>
    <t>Szolg.ház tároló ép. Áfa</t>
  </si>
  <si>
    <t>Nem veszélyes (telep.) hulladék válogatása,elkülönített begyűjt., szállít., átrak.</t>
  </si>
  <si>
    <t>Nem veszélyes (telep.) hulladék vegyes (ömlesztett) begyűjtése, szállítása, átrakása</t>
  </si>
  <si>
    <t>Önk. és önk.hiv. jogalkotó és ált.ig.tev.</t>
  </si>
  <si>
    <t>Tűz- és katasztrófavédelmi tevékenységek</t>
  </si>
  <si>
    <t>2018. augusztus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</si>
  <si>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</si>
  <si>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</si>
  <si>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</si>
  <si>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</si>
  <si>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2018. szeptember</t>
  </si>
  <si>
    <t>Államháztartáson belüli megelőlegezések (közfogl.inkasszó)</t>
  </si>
  <si>
    <t xml:space="preserve">Lakossági víz-és csatorna szolg. </t>
  </si>
  <si>
    <t>Államháztart.belüli megelőleg.visszafizetése (közfogl.inkasszó)</t>
  </si>
  <si>
    <t>Működési célú pénzeszköz átadás ÁHT kívűlre :</t>
  </si>
  <si>
    <t xml:space="preserve">VÍZMŰ Zrt vízdíj támog. </t>
  </si>
  <si>
    <t>Rédics, 2018. október 18.</t>
  </si>
  <si>
    <t>Resznek Község Önkormányzata 2018. évi költségvetésének módosítása 
2018. november 6-tól</t>
  </si>
  <si>
    <t>051030 Nem veszélyes (települési) hulladék vegyes (ömlesztett) begyűjtése, szállítása, átrakása</t>
  </si>
  <si>
    <t xml:space="preserve">   - ZALAVÍZ Zrt. vizdíj támogatás 2018. évi</t>
  </si>
  <si>
    <t>Rendkívüli szociális támogatás</t>
  </si>
  <si>
    <t>Önkorm.rendkivüli támogatása</t>
  </si>
  <si>
    <t>Készletértékesítés START progr.előállított termék</t>
  </si>
  <si>
    <t>Egyéb működési célú támogatások államháztartáson kiv.</t>
  </si>
  <si>
    <t>Lenti Gyógyfürdõ Kft. Parasztolimpia</t>
  </si>
  <si>
    <t>Késedelmi pótlék</t>
  </si>
  <si>
    <t>Zöldterület kezelés</t>
  </si>
  <si>
    <t>Nagyértékű tárgyi eszk. Szalagos gyümölcsprés</t>
  </si>
  <si>
    <t>Szolgáltató ház tároló építés nettó</t>
  </si>
  <si>
    <t>Szolgáltató ház tároló építés áfa</t>
  </si>
  <si>
    <t>Felújítás</t>
  </si>
  <si>
    <t>Szolgáltatóház (volt óvoda) felújítása nettó</t>
  </si>
  <si>
    <t>Szolgáltatóház (volt óvoda) felújítása áfa</t>
  </si>
  <si>
    <t xml:space="preserve">Közműv.- hagyományos közösségi kult.értékek gond. </t>
  </si>
  <si>
    <t>Könyvtári szolg.</t>
  </si>
  <si>
    <t xml:space="preserve">Közvilágítás </t>
  </si>
  <si>
    <t xml:space="preserve">     Eseti gyógyszertámogatás</t>
  </si>
  <si>
    <t>karácsonyi tám.felnőtt</t>
  </si>
  <si>
    <t>karácsonyi tám.gyermek</t>
  </si>
  <si>
    <t>2018. október</t>
  </si>
  <si>
    <t>Resznek Község Önkormányzata 2018. évi költségvetésének módosítása 
2018. november 21-től</t>
  </si>
  <si>
    <t>Rédics, 2018. november 8.</t>
  </si>
  <si>
    <t>- Önkorm. rendkívűli támogatása</t>
  </si>
  <si>
    <t xml:space="preserve">   - START kiegészítő támogatás</t>
  </si>
  <si>
    <t>Elkülönített állami pénzalaptól mük. Bevét. START kiegészítő támog.</t>
  </si>
  <si>
    <t xml:space="preserve"> -  Parasztolimpia rendezéshez Lenti Gyógyfürdő Kft-től</t>
  </si>
  <si>
    <t>Közfoglalkoztatási mintaprogram Start munka Ráépülő</t>
  </si>
  <si>
    <t>- téli rezsicsökkentés</t>
  </si>
  <si>
    <t xml:space="preserve">   - fogorvosi hozzájárulás </t>
  </si>
  <si>
    <t>107051 Szociális étkeztetés szociális konyhán</t>
  </si>
  <si>
    <t>041237 Közfoglalkoztatási mintaprogram Start munka 2018-ról áthúzódó</t>
  </si>
  <si>
    <t xml:space="preserve">   - Munkaerőpiaci Alap Start munka mintaprogram 2018-ról áthuzódó</t>
  </si>
  <si>
    <t xml:space="preserve">   - Kistérségi Többcélú Társulás tagdíj</t>
  </si>
  <si>
    <t xml:space="preserve">   - óvodai hozzájárulás </t>
  </si>
  <si>
    <t xml:space="preserve">   - konyha müköd.étkeztetéshez hozzájárulás </t>
  </si>
  <si>
    <t xml:space="preserve">   - falugondnok </t>
  </si>
  <si>
    <t xml:space="preserve">   - településüzemeltetési feladatok ellátása </t>
  </si>
  <si>
    <t xml:space="preserve">   - védőnői hozzájárulás 2018. elszámolás</t>
  </si>
  <si>
    <t xml:space="preserve">   - fogorvosi rendelő akadályment.birság</t>
  </si>
  <si>
    <t>RESZNEK KÖZSÉG ÖNKORMÁNYZATA 2019. ÉVI KÖLTSÉGVETÉSÉNEK</t>
  </si>
  <si>
    <t xml:space="preserve">   - Munkaerőpiaci Alap Start munka mintaprogram 2019. évben induló mezőgazdasági program</t>
  </si>
  <si>
    <t xml:space="preserve">   - Munkaerőpiaci Alap Start munka mintaprogram 2019. évben induló helyi sajátosságra épülő </t>
  </si>
  <si>
    <t xml:space="preserve"> - Szolgáltatóház (volt óvoda) felújítása START pályázat  Helyi saját.</t>
  </si>
  <si>
    <t xml:space="preserve"> -Tárgyi eszköz beszerzés START pályázat Mg.</t>
  </si>
  <si>
    <t xml:space="preserve"> - Út felújítása</t>
  </si>
  <si>
    <t>041237 Közfoglalkoztatási mintaprogram Start munka 2019-ban induló MG 13 fős</t>
  </si>
  <si>
    <t>041237 Közfoglalkoztatási mintaprogram Start munka 2019-ban induló Helyi sajátosság 17 fő program</t>
  </si>
  <si>
    <t xml:space="preserve"> - Ivóvízhálózat felújítás pályázat</t>
  </si>
  <si>
    <t>eredeti</t>
  </si>
  <si>
    <t>Előirányzat</t>
  </si>
  <si>
    <t>041233 Hosszabb időtartamú közfoglalkoztatás</t>
  </si>
  <si>
    <r>
      <t>RESZNEK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</si>
  <si>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</si>
  <si>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t>2022.</t>
  </si>
  <si>
    <t>Tény</t>
  </si>
  <si>
    <r>
      <t>2019.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</si>
  <si>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Resznek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</si>
  <si>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</si>
  <si>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>2019. évi határozat</t>
  </si>
  <si>
    <t>2019. évi rendelet</t>
  </si>
  <si>
    <r>
      <t xml:space="preserve">Resznek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</si>
  <si>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RESZNEK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</si>
  <si>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RESZNEK KÖZSÉG ÖNKORMÁNYZATA 2017-2019. ÉVI MŰKÖDÉSI ÉS FELHALMOZÁSI</t>
  </si>
  <si>
    <t xml:space="preserve">2017. Tény </t>
  </si>
  <si>
    <t>2018. várható tény</t>
  </si>
  <si>
    <t>2019. terv</t>
  </si>
  <si>
    <t>Resznek Község Önkormányzata Képviselő-testületének 8/2019.(II.14.) határozata az önkormányzat saját bevételeinek és adósságot keletkeztető ügyleteiből eredő fizetési kötelezettségeinek a költségvetési évet követő három évre várható összegének megállapításáról</t>
  </si>
  <si>
    <t xml:space="preserve"> - Fényképezőgép</t>
  </si>
  <si>
    <r>
      <t xml:space="preserve">1. Program, projekt megnevezése: </t>
    </r>
    <r>
      <rPr>
        <b/>
        <sz val="12"/>
        <rFont val="Times New Roman"/>
        <family val="1"/>
      </rPr>
      <t>Humán szolgáltatások fejlesztése a Lenti Járásban</t>
    </r>
  </si>
  <si>
    <t>Támogatás</t>
  </si>
  <si>
    <t>EFOP</t>
  </si>
  <si>
    <t>Kiadás</t>
  </si>
  <si>
    <t>2018. tény</t>
  </si>
  <si>
    <t>Csiszár Balázs</t>
  </si>
  <si>
    <t>Bér</t>
  </si>
  <si>
    <t>Bevétel</t>
  </si>
  <si>
    <t>támogatás</t>
  </si>
  <si>
    <t>Dologi nettó</t>
  </si>
  <si>
    <t>Egyenleg</t>
  </si>
  <si>
    <t>Felhalm. nettó</t>
  </si>
  <si>
    <t>felhal. ÁFA</t>
  </si>
  <si>
    <t xml:space="preserve">Eszti </t>
  </si>
  <si>
    <t>2018. március 1-től</t>
  </si>
  <si>
    <t>2018.03-2018.08.</t>
  </si>
  <si>
    <t>2018.09-2018.11.</t>
  </si>
  <si>
    <t>2019. nyitó</t>
  </si>
  <si>
    <t>Nincs megtérítve</t>
  </si>
  <si>
    <t>150.000 Ft megbízási díj és járuléka</t>
  </si>
  <si>
    <t>Pályázat szerint</t>
  </si>
  <si>
    <t>Bér + járulék</t>
  </si>
  <si>
    <t>Szakmai egyéb költség</t>
  </si>
  <si>
    <t>Szolgáltatás</t>
  </si>
  <si>
    <t>2018-2019 össz.</t>
  </si>
  <si>
    <t>2019-re marad</t>
  </si>
  <si>
    <t>082092 Közművelődés - hagyományos közösségi kulturális értékek gond. EFOP projekt</t>
  </si>
  <si>
    <t xml:space="preserve"> - EFOP Humán szolgáltatások fejlesztése a Lenti Járásban</t>
  </si>
  <si>
    <t>- előző évi állami támogatás visszafizetése (szünidei gyermekétkeztetés)</t>
  </si>
  <si>
    <t xml:space="preserve">Resznek Község Önkormányzata 2019. évi költségvetésének </t>
  </si>
  <si>
    <t>Ívóvízhálózat nettó kiad.</t>
  </si>
  <si>
    <t>Egyéb gépbeszerzés nettó</t>
  </si>
  <si>
    <t>Ívóvízhálózat áfa kiad.</t>
  </si>
  <si>
    <t>Egyéb gépbeszerzés áfa</t>
  </si>
  <si>
    <t xml:space="preserve">Kiadások visszatérítései </t>
  </si>
  <si>
    <t>2019.  április</t>
  </si>
  <si>
    <t>MEDICOPTER Alapítvány tám.</t>
  </si>
  <si>
    <t>- Medicopter Alapítvány</t>
  </si>
  <si>
    <t>Rédics, 2019. május 2.</t>
  </si>
  <si>
    <t>Resznek Község Önkormányzata 2019. évi költségvetésének módosítása 
2019. május 18-tól</t>
  </si>
  <si>
    <t>Mód. 05.18.</t>
  </si>
  <si>
    <t xml:space="preserve"> - Egyéb gépbeszerzés </t>
  </si>
  <si>
    <t>9a</t>
  </si>
  <si>
    <t>32a</t>
  </si>
  <si>
    <t xml:space="preserve"> Egyéb felhalm. támog. ÁHT-n kívülre önként vállalt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</si>
</sst>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  <numFmt numFmtId="170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0" fillId="0" borderId="0" xfId="64" applyFont="1" applyAlignment="1">
      <alignment wrapText="1"/>
      <protection/>
    </xf>
    <xf numFmtId="0" fontId="81" fillId="0" borderId="0" xfId="64" applyFont="1">
      <alignment/>
      <protection/>
    </xf>
    <xf numFmtId="0" fontId="82" fillId="0" borderId="0" xfId="64" applyFont="1">
      <alignment/>
      <protection/>
    </xf>
    <xf numFmtId="3" fontId="83" fillId="0" borderId="0" xfId="64" applyNumberFormat="1" applyFont="1" applyAlignment="1">
      <alignment vertical="center"/>
      <protection/>
    </xf>
    <xf numFmtId="3" fontId="84" fillId="0" borderId="11" xfId="64" applyNumberFormat="1" applyFont="1" applyBorder="1" applyAlignment="1">
      <alignment horizontal="left" vertical="center" wrapText="1"/>
      <protection/>
    </xf>
    <xf numFmtId="3" fontId="85" fillId="0" borderId="10" xfId="64" applyNumberFormat="1" applyFont="1" applyBorder="1" applyAlignment="1">
      <alignment horizontal="center" vertical="center" wrapText="1"/>
      <protection/>
    </xf>
    <xf numFmtId="3" fontId="80" fillId="0" borderId="0" xfId="64" applyNumberFormat="1" applyFont="1" applyAlignment="1">
      <alignment wrapText="1"/>
      <protection/>
    </xf>
    <xf numFmtId="3" fontId="80" fillId="0" borderId="0" xfId="64" applyNumberFormat="1" applyFont="1">
      <alignment/>
      <protection/>
    </xf>
    <xf numFmtId="3" fontId="80" fillId="0" borderId="10" xfId="64" applyNumberFormat="1" applyFont="1" applyBorder="1" applyAlignment="1">
      <alignment wrapText="1"/>
      <protection/>
    </xf>
    <xf numFmtId="3" fontId="81" fillId="0" borderId="10" xfId="64" applyNumberFormat="1" applyFont="1" applyBorder="1">
      <alignment/>
      <protection/>
    </xf>
    <xf numFmtId="3" fontId="81" fillId="0" borderId="0" xfId="64" applyNumberFormat="1" applyFont="1">
      <alignment/>
      <protection/>
    </xf>
    <xf numFmtId="3" fontId="80" fillId="0" borderId="10" xfId="64" applyNumberFormat="1" applyFont="1" applyBorder="1" applyAlignment="1">
      <alignment vertical="center" wrapText="1"/>
      <protection/>
    </xf>
    <xf numFmtId="3" fontId="85" fillId="0" borderId="10" xfId="64" applyNumberFormat="1" applyFont="1" applyBorder="1" applyAlignment="1">
      <alignment wrapText="1"/>
      <protection/>
    </xf>
    <xf numFmtId="3" fontId="82" fillId="0" borderId="10" xfId="64" applyNumberFormat="1" applyFont="1" applyBorder="1">
      <alignment/>
      <protection/>
    </xf>
    <xf numFmtId="3" fontId="82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85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1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2" fillId="0" borderId="10" xfId="64" applyFont="1" applyBorder="1" applyAlignment="1">
      <alignment wrapText="1"/>
      <protection/>
    </xf>
    <xf numFmtId="0" fontId="82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1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5" fillId="0" borderId="0" xfId="64" applyNumberFormat="1" applyFont="1" applyBorder="1" applyAlignment="1">
      <alignment vertical="center" wrapText="1"/>
      <protection/>
    </xf>
    <xf numFmtId="3" fontId="82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6" fillId="0" borderId="10" xfId="70" applyFont="1" applyFill="1" applyBorder="1" applyAlignment="1" quotePrefix="1">
      <alignment wrapText="1"/>
      <protection/>
    </xf>
    <xf numFmtId="0" fontId="86" fillId="0" borderId="10" xfId="70" applyFont="1" applyFill="1" applyBorder="1" applyAlignment="1">
      <alignment wrapText="1"/>
      <protection/>
    </xf>
    <xf numFmtId="0" fontId="86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7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5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84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4" fillId="0" borderId="0" xfId="64" applyNumberFormat="1" applyFont="1" applyBorder="1" applyAlignment="1">
      <alignment horizontal="left" vertical="center" wrapText="1"/>
      <protection/>
    </xf>
    <xf numFmtId="3" fontId="88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/>
      <protection/>
    </xf>
    <xf numFmtId="0" fontId="87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22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0" fontId="79" fillId="0" borderId="11" xfId="0" applyFont="1" applyBorder="1" applyAlignment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3" fontId="79" fillId="0" borderId="11" xfId="0" applyNumberFormat="1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0" xfId="0" applyFont="1" applyBorder="1" applyAlignment="1">
      <alignment/>
    </xf>
    <xf numFmtId="0" fontId="83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0" fontId="89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89" fillId="0" borderId="0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1" xfId="69" applyNumberFormat="1" applyFont="1" applyFill="1" applyBorder="1">
      <alignment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4" fillId="0" borderId="0" xfId="69" applyNumberFormat="1" applyFont="1">
      <alignment/>
      <protection/>
    </xf>
    <xf numFmtId="0" fontId="4" fillId="0" borderId="11" xfId="69" applyFont="1" applyFill="1" applyBorder="1">
      <alignment/>
      <protection/>
    </xf>
    <xf numFmtId="0" fontId="4" fillId="0" borderId="0" xfId="69" applyFont="1" applyBorder="1">
      <alignment/>
      <protection/>
    </xf>
    <xf numFmtId="3" fontId="4" fillId="0" borderId="0" xfId="69" applyNumberFormat="1" applyFont="1" applyBorder="1">
      <alignment/>
      <protection/>
    </xf>
    <xf numFmtId="0" fontId="4" fillId="0" borderId="0" xfId="69" applyFont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3" fillId="0" borderId="0" xfId="69" applyFont="1" applyBorder="1" applyAlignment="1">
      <alignment/>
      <protection/>
    </xf>
    <xf numFmtId="0" fontId="3" fillId="0" borderId="0" xfId="69" applyFont="1" applyBorder="1" applyAlignment="1">
      <alignment horizontal="center"/>
      <protection/>
    </xf>
    <xf numFmtId="0" fontId="79" fillId="0" borderId="11" xfId="0" applyFont="1" applyBorder="1" applyAlignment="1">
      <alignment/>
    </xf>
    <xf numFmtId="0" fontId="22" fillId="0" borderId="15" xfId="69" applyFont="1" applyBorder="1" applyAlignment="1">
      <alignment/>
      <protection/>
    </xf>
    <xf numFmtId="3" fontId="79" fillId="0" borderId="15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4" fillId="0" borderId="15" xfId="69" applyFont="1" applyBorder="1" applyAlignment="1">
      <alignment/>
      <protection/>
    </xf>
    <xf numFmtId="3" fontId="4" fillId="0" borderId="0" xfId="0" applyNumberFormat="1" applyFont="1" applyAlignment="1">
      <alignment/>
    </xf>
    <xf numFmtId="0" fontId="79" fillId="0" borderId="0" xfId="0" applyFont="1" applyFill="1" applyBorder="1" applyAlignment="1">
      <alignment/>
    </xf>
    <xf numFmtId="0" fontId="22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0" fontId="81" fillId="0" borderId="11" xfId="0" applyFont="1" applyBorder="1" applyAlignment="1">
      <alignment/>
    </xf>
    <xf numFmtId="0" fontId="81" fillId="0" borderId="0" xfId="0" applyFont="1" applyAlignment="1">
      <alignment/>
    </xf>
    <xf numFmtId="0" fontId="81" fillId="0" borderId="11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0" xfId="0" applyFont="1" applyBorder="1" applyAlignment="1">
      <alignment/>
    </xf>
    <xf numFmtId="0" fontId="90" fillId="0" borderId="0" xfId="0" applyFont="1" applyAlignment="1">
      <alignment/>
    </xf>
    <xf numFmtId="3" fontId="91" fillId="0" borderId="0" xfId="0" applyNumberFormat="1" applyFont="1" applyAlignment="1">
      <alignment/>
    </xf>
    <xf numFmtId="0" fontId="92" fillId="0" borderId="0" xfId="0" applyFont="1" applyBorder="1" applyAlignment="1">
      <alignment/>
    </xf>
    <xf numFmtId="0" fontId="79" fillId="0" borderId="11" xfId="0" applyFont="1" applyBorder="1" applyAlignment="1">
      <alignment vertical="center"/>
    </xf>
    <xf numFmtId="0" fontId="27" fillId="0" borderId="11" xfId="69" applyFont="1" applyBorder="1">
      <alignment/>
      <protection/>
    </xf>
    <xf numFmtId="0" fontId="92" fillId="0" borderId="11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27" fillId="0" borderId="0" xfId="69" applyFont="1" applyBorder="1">
      <alignment/>
      <protection/>
    </xf>
    <xf numFmtId="0" fontId="74" fillId="0" borderId="0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27" fillId="0" borderId="0" xfId="69" applyFont="1" applyFill="1">
      <alignment/>
      <protection/>
    </xf>
    <xf numFmtId="0" fontId="27" fillId="0" borderId="0" xfId="69" applyFont="1" applyAlignment="1">
      <alignment horizontal="right"/>
      <protection/>
    </xf>
    <xf numFmtId="3" fontId="8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15" xfId="69" applyNumberFormat="1" applyFont="1" applyFill="1" applyBorder="1" applyAlignment="1">
      <alignment horizontal="left"/>
      <protection/>
    </xf>
    <xf numFmtId="0" fontId="83" fillId="0" borderId="11" xfId="0" applyFont="1" applyBorder="1" applyAlignment="1">
      <alignment/>
    </xf>
    <xf numFmtId="0" fontId="0" fillId="0" borderId="0" xfId="0" applyAlignment="1">
      <alignment horizontal="right"/>
    </xf>
    <xf numFmtId="0" fontId="79" fillId="0" borderId="0" xfId="0" applyFont="1" applyAlignment="1">
      <alignment horizontal="right"/>
    </xf>
    <xf numFmtId="3" fontId="5" fillId="0" borderId="10" xfId="70" applyNumberFormat="1" applyFont="1" applyFill="1" applyBorder="1" applyAlignment="1">
      <alignment wrapText="1"/>
      <protection/>
    </xf>
    <xf numFmtId="0" fontId="79" fillId="0" borderId="11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79" fillId="0" borderId="11" xfId="0" applyFont="1" applyBorder="1" applyAlignment="1">
      <alignment horizontal="left" vertical="center"/>
    </xf>
    <xf numFmtId="0" fontId="79" fillId="0" borderId="0" xfId="0" applyFont="1" applyAlignment="1">
      <alignment/>
    </xf>
    <xf numFmtId="0" fontId="22" fillId="0" borderId="0" xfId="69" applyFont="1" applyBorder="1" applyAlignment="1">
      <alignment/>
      <protection/>
    </xf>
    <xf numFmtId="0" fontId="79" fillId="0" borderId="15" xfId="0" applyFont="1" applyBorder="1" applyAlignment="1">
      <alignment/>
    </xf>
    <xf numFmtId="0" fontId="0" fillId="0" borderId="15" xfId="0" applyBorder="1" applyAlignment="1">
      <alignment/>
    </xf>
    <xf numFmtId="3" fontId="22" fillId="0" borderId="15" xfId="69" applyNumberFormat="1" applyFont="1" applyBorder="1">
      <alignment/>
      <protection/>
    </xf>
    <xf numFmtId="0" fontId="4" fillId="0" borderId="0" xfId="69" applyFont="1" applyBorder="1" applyAlignment="1">
      <alignment horizontal="left" wrapText="1"/>
      <protection/>
    </xf>
    <xf numFmtId="0" fontId="4" fillId="0" borderId="11" xfId="69" applyFont="1" applyFill="1" applyBorder="1" applyAlignment="1">
      <alignment horizontal="left" vertical="center"/>
      <protection/>
    </xf>
    <xf numFmtId="3" fontId="27" fillId="0" borderId="11" xfId="69" applyNumberFormat="1" applyFont="1" applyBorder="1">
      <alignment/>
      <protection/>
    </xf>
    <xf numFmtId="0" fontId="4" fillId="0" borderId="15" xfId="69" applyFont="1" applyFill="1" applyBorder="1" applyAlignment="1">
      <alignment horizontal="left" vertical="center"/>
      <protection/>
    </xf>
    <xf numFmtId="0" fontId="89" fillId="0" borderId="15" xfId="0" applyFont="1" applyBorder="1" applyAlignment="1">
      <alignment/>
    </xf>
    <xf numFmtId="3" fontId="27" fillId="0" borderId="15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vertical="center"/>
      <protection/>
    </xf>
    <xf numFmtId="3" fontId="27" fillId="0" borderId="0" xfId="69" applyNumberFormat="1" applyFont="1" applyFill="1" applyBorder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>
      <alignment horizontal="left"/>
      <protection/>
    </xf>
    <xf numFmtId="0" fontId="89" fillId="0" borderId="11" xfId="0" applyFont="1" applyBorder="1" applyAlignment="1">
      <alignment/>
    </xf>
    <xf numFmtId="0" fontId="4" fillId="0" borderId="11" xfId="69" applyFont="1" applyBorder="1" applyAlignment="1">
      <alignment horizontal="left" wrapText="1"/>
      <protection/>
    </xf>
    <xf numFmtId="3" fontId="4" fillId="0" borderId="11" xfId="69" applyNumberFormat="1" applyFont="1" applyBorder="1" applyAlignment="1">
      <alignment/>
      <protection/>
    </xf>
    <xf numFmtId="0" fontId="4" fillId="0" borderId="15" xfId="69" applyFont="1" applyBorder="1" applyAlignment="1">
      <alignment horizontal="left" wrapText="1"/>
      <protection/>
    </xf>
    <xf numFmtId="3" fontId="4" fillId="0" borderId="15" xfId="69" applyNumberFormat="1" applyFont="1" applyBorder="1" applyAlignment="1">
      <alignment/>
      <protection/>
    </xf>
    <xf numFmtId="3" fontId="4" fillId="0" borderId="0" xfId="69" applyNumberFormat="1" applyFont="1" applyFill="1" applyBorder="1" applyAlignment="1" quotePrefix="1">
      <alignment wrapText="1"/>
      <protection/>
    </xf>
    <xf numFmtId="0" fontId="27" fillId="0" borderId="0" xfId="69" applyFont="1">
      <alignment/>
      <protection/>
    </xf>
    <xf numFmtId="3" fontId="3" fillId="0" borderId="11" xfId="69" applyNumberFormat="1" applyFont="1" applyFill="1" applyBorder="1" applyAlignment="1">
      <alignment horizontal="right" wrapText="1"/>
      <protection/>
    </xf>
    <xf numFmtId="0" fontId="4" fillId="0" borderId="0" xfId="69" applyFont="1" applyFill="1" applyBorder="1" applyAlignment="1">
      <alignment horizontal="left" wrapText="1"/>
      <protection/>
    </xf>
    <xf numFmtId="0" fontId="79" fillId="0" borderId="0" xfId="0" applyFont="1" applyFill="1" applyAlignment="1">
      <alignment horizontal="center"/>
    </xf>
    <xf numFmtId="0" fontId="79" fillId="0" borderId="11" xfId="0" applyFont="1" applyFill="1" applyBorder="1" applyAlignment="1">
      <alignment horizontal="left"/>
    </xf>
    <xf numFmtId="0" fontId="4" fillId="0" borderId="11" xfId="69" applyFont="1" applyFill="1" applyBorder="1" applyAlignment="1">
      <alignment horizontal="left" wrapText="1"/>
      <protection/>
    </xf>
    <xf numFmtId="0" fontId="93" fillId="0" borderId="0" xfId="0" applyFont="1" applyFill="1" applyBorder="1" applyAlignment="1">
      <alignment horizontal="left"/>
    </xf>
    <xf numFmtId="0" fontId="79" fillId="0" borderId="11" xfId="0" applyFont="1" applyBorder="1" applyAlignment="1">
      <alignment horizontal="left" vertical="center" wrapText="1"/>
    </xf>
    <xf numFmtId="3" fontId="4" fillId="0" borderId="11" xfId="69" applyNumberFormat="1" applyFont="1" applyFill="1" applyBorder="1" applyAlignment="1" quotePrefix="1">
      <alignment wrapText="1"/>
      <protection/>
    </xf>
    <xf numFmtId="0" fontId="22" fillId="0" borderId="0" xfId="69" applyFont="1" applyFill="1" applyBorder="1">
      <alignment/>
      <protection/>
    </xf>
    <xf numFmtId="0" fontId="79" fillId="0" borderId="0" xfId="0" applyFont="1" applyBorder="1" applyAlignment="1">
      <alignment horizontal="left" vertical="center" wrapText="1"/>
    </xf>
    <xf numFmtId="0" fontId="3" fillId="0" borderId="0" xfId="69" applyFont="1">
      <alignment/>
      <protection/>
    </xf>
    <xf numFmtId="0" fontId="79" fillId="0" borderId="15" xfId="0" applyFont="1" applyFill="1" applyBorder="1" applyAlignment="1">
      <alignment horizontal="left"/>
    </xf>
    <xf numFmtId="0" fontId="22" fillId="0" borderId="11" xfId="69" applyFont="1" applyBorder="1">
      <alignment/>
      <protection/>
    </xf>
    <xf numFmtId="3" fontId="4" fillId="0" borderId="15" xfId="69" applyNumberFormat="1" applyFont="1" applyFill="1" applyBorder="1" applyAlignment="1" quotePrefix="1">
      <alignment wrapText="1"/>
      <protection/>
    </xf>
    <xf numFmtId="0" fontId="4" fillId="0" borderId="0" xfId="69" applyNumberFormat="1" applyFont="1" applyFill="1" applyBorder="1" applyAlignment="1">
      <alignment horizontal="left"/>
      <protection/>
    </xf>
    <xf numFmtId="3" fontId="22" fillId="0" borderId="0" xfId="69" applyNumberFormat="1" applyFont="1" applyBorder="1">
      <alignment/>
      <protection/>
    </xf>
    <xf numFmtId="3" fontId="4" fillId="0" borderId="11" xfId="69" applyNumberFormat="1" applyFont="1" applyBorder="1">
      <alignment/>
      <protection/>
    </xf>
    <xf numFmtId="3" fontId="81" fillId="0" borderId="11" xfId="0" applyNumberFormat="1" applyFont="1" applyFill="1" applyBorder="1" applyAlignment="1" applyProtection="1">
      <alignment/>
      <protection locked="0"/>
    </xf>
    <xf numFmtId="3" fontId="22" fillId="0" borderId="0" xfId="69" applyNumberFormat="1" applyFont="1">
      <alignment/>
      <protection/>
    </xf>
    <xf numFmtId="0" fontId="81" fillId="0" borderId="0" xfId="64" applyFont="1" applyAlignment="1">
      <alignment horizontal="right"/>
      <protection/>
    </xf>
    <xf numFmtId="3" fontId="87" fillId="0" borderId="10" xfId="0" applyNumberFormat="1" applyFont="1" applyFill="1" applyBorder="1" applyAlignment="1">
      <alignment vertical="center" wrapText="1"/>
    </xf>
    <xf numFmtId="3" fontId="94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 quotePrefix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/>
      <protection/>
    </xf>
    <xf numFmtId="3" fontId="87" fillId="0" borderId="10" xfId="70" applyNumberFormat="1" applyFont="1" applyFill="1" applyBorder="1" applyAlignment="1">
      <alignment horizontal="right" wrapText="1"/>
      <protection/>
    </xf>
    <xf numFmtId="0" fontId="87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87" fillId="0" borderId="0" xfId="0" applyFont="1" applyAlignment="1">
      <alignment horizontal="center" vertical="center"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6" fontId="75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95" fillId="0" borderId="0" xfId="0" applyFont="1" applyAlignment="1">
      <alignment/>
    </xf>
    <xf numFmtId="6" fontId="9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5" xfId="69" applyNumberFormat="1" applyFont="1" applyBorder="1">
      <alignment/>
      <protection/>
    </xf>
    <xf numFmtId="0" fontId="22" fillId="0" borderId="15" xfId="69" applyFont="1" applyBorder="1">
      <alignment/>
      <protection/>
    </xf>
    <xf numFmtId="0" fontId="27" fillId="0" borderId="15" xfId="69" applyFont="1" applyBorder="1" applyAlignment="1">
      <alignment horizontal="right"/>
      <protection/>
    </xf>
    <xf numFmtId="3" fontId="5" fillId="0" borderId="11" xfId="69" applyNumberFormat="1" applyFont="1" applyFill="1" applyBorder="1">
      <alignment/>
      <protection/>
    </xf>
    <xf numFmtId="3" fontId="5" fillId="0" borderId="11" xfId="69" applyNumberFormat="1" applyFont="1" applyFill="1" applyBorder="1" applyAlignment="1">
      <alignment horizontal="left" wrapText="1"/>
      <protection/>
    </xf>
    <xf numFmtId="0" fontId="83" fillId="0" borderId="0" xfId="0" applyFont="1" applyAlignment="1">
      <alignment horizontal="center"/>
    </xf>
    <xf numFmtId="0" fontId="21" fillId="0" borderId="0" xfId="69" applyFont="1" applyAlignment="1">
      <alignment horizontal="center" vertical="center" wrapText="1"/>
      <protection/>
    </xf>
    <xf numFmtId="0" fontId="96" fillId="0" borderId="0" xfId="0" applyFont="1" applyFill="1" applyAlignment="1">
      <alignment horizontal="center"/>
    </xf>
    <xf numFmtId="0" fontId="3" fillId="0" borderId="0" xfId="69" applyFont="1" applyBorder="1" applyAlignment="1">
      <alignment horizontal="center"/>
      <protection/>
    </xf>
    <xf numFmtId="0" fontId="79" fillId="0" borderId="11" xfId="0" applyFont="1" applyBorder="1" applyAlignment="1">
      <alignment horizontal="left" vertical="center" wrapText="1"/>
    </xf>
    <xf numFmtId="0" fontId="4" fillId="0" borderId="0" xfId="69" applyFont="1" applyBorder="1" applyAlignment="1">
      <alignment horizontal="left" wrapText="1"/>
      <protection/>
    </xf>
    <xf numFmtId="3" fontId="4" fillId="0" borderId="11" xfId="69" applyNumberFormat="1" applyFont="1" applyFill="1" applyBorder="1" applyAlignment="1" quotePrefix="1">
      <alignment wrapText="1"/>
      <protection/>
    </xf>
    <xf numFmtId="3" fontId="4" fillId="0" borderId="0" xfId="69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7" xfId="70" applyFont="1" applyFill="1" applyBorder="1" applyAlignment="1">
      <alignment vertical="center"/>
      <protection/>
    </xf>
    <xf numFmtId="0" fontId="83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3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4" fillId="0" borderId="11" xfId="64" applyNumberFormat="1" applyFont="1" applyBorder="1" applyAlignment="1">
      <alignment horizontal="justify" vertical="center" wrapText="1"/>
      <protection/>
    </xf>
    <xf numFmtId="3" fontId="84" fillId="0" borderId="0" xfId="64" applyNumberFormat="1" applyFont="1" applyBorder="1" applyAlignment="1">
      <alignment horizontal="justify" vertical="center" wrapText="1"/>
      <protection/>
    </xf>
    <xf numFmtId="3" fontId="97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K42"/>
  <sheetViews>
    <sheetView zoomScalePageLayoutView="0" workbookViewId="0" topLeftCell="A10">
      <selection activeCell="D32" sqref="D32"/>
    </sheetView>
  </sheetViews>
  <sheetFormatPr defaultColWidth="9.140625" defaultRowHeight="15"/>
  <cols>
    <col min="1" max="1" width="20.8515625" style="0" bestFit="1" customWidth="1"/>
    <col min="2" max="11" width="15.00390625" style="0" customWidth="1"/>
  </cols>
  <sheetData>
    <row r="2" spans="1:3" ht="15">
      <c r="A2" t="s">
        <v>714</v>
      </c>
      <c r="B2" t="s">
        <v>713</v>
      </c>
      <c r="C2" t="s">
        <v>715</v>
      </c>
    </row>
    <row r="3" spans="1:3" ht="15">
      <c r="A3">
        <v>2018</v>
      </c>
      <c r="B3" s="263">
        <v>3582292</v>
      </c>
      <c r="C3" s="263">
        <v>3582292</v>
      </c>
    </row>
    <row r="4" spans="1:3" ht="15">
      <c r="A4">
        <v>2019</v>
      </c>
      <c r="B4" s="263">
        <v>3651670</v>
      </c>
      <c r="C4" s="263">
        <v>3651670</v>
      </c>
    </row>
    <row r="5" spans="1:3" ht="15">
      <c r="A5">
        <v>2020</v>
      </c>
      <c r="B5" s="263">
        <v>1534040</v>
      </c>
      <c r="C5" s="263">
        <v>1534040</v>
      </c>
    </row>
    <row r="6" spans="2:3" ht="15">
      <c r="B6" s="263">
        <f>SUM(B3:B5)</f>
        <v>8768002</v>
      </c>
      <c r="C6" s="263">
        <f>SUM(C3:C5)</f>
        <v>8768002</v>
      </c>
    </row>
    <row r="7" spans="2:3" ht="15">
      <c r="B7" s="263"/>
      <c r="C7" s="263"/>
    </row>
    <row r="8" spans="1:3" ht="15">
      <c r="A8" t="s">
        <v>489</v>
      </c>
      <c r="B8" s="263"/>
      <c r="C8" s="263"/>
    </row>
    <row r="9" spans="2:3" ht="15">
      <c r="B9" s="263" t="s">
        <v>732</v>
      </c>
      <c r="C9" s="263"/>
    </row>
    <row r="10" spans="2:8" ht="15">
      <c r="B10" s="263" t="s">
        <v>391</v>
      </c>
      <c r="C10" s="263" t="s">
        <v>479</v>
      </c>
      <c r="D10" t="s">
        <v>537</v>
      </c>
      <c r="E10" t="s">
        <v>5</v>
      </c>
      <c r="F10" t="s">
        <v>736</v>
      </c>
      <c r="G10" t="s">
        <v>716</v>
      </c>
      <c r="H10" t="s">
        <v>737</v>
      </c>
    </row>
    <row r="11" spans="1:8" ht="15">
      <c r="A11" t="s">
        <v>733</v>
      </c>
      <c r="B11" s="263">
        <v>1065217</v>
      </c>
      <c r="C11" s="263">
        <v>1365720</v>
      </c>
      <c r="D11" s="263">
        <v>844590</v>
      </c>
      <c r="E11" s="263">
        <f>B11+C11+D11</f>
        <v>3275527</v>
      </c>
      <c r="F11" s="263">
        <f>B11+C11</f>
        <v>2430937</v>
      </c>
      <c r="G11" s="263">
        <v>793467</v>
      </c>
      <c r="H11" s="263">
        <f>F11-G11</f>
        <v>1637470</v>
      </c>
    </row>
    <row r="12" spans="1:8" ht="15">
      <c r="A12" t="s">
        <v>734</v>
      </c>
      <c r="B12" s="263">
        <v>535172</v>
      </c>
      <c r="C12" s="263">
        <v>247650</v>
      </c>
      <c r="D12" s="263">
        <v>247650</v>
      </c>
      <c r="E12" s="263">
        <f>B12+C12+D12</f>
        <v>1030472</v>
      </c>
      <c r="F12" s="263">
        <f>B12+C12</f>
        <v>782822</v>
      </c>
      <c r="G12" s="263"/>
      <c r="H12" s="263"/>
    </row>
    <row r="13" spans="1:8" ht="15">
      <c r="A13" t="s">
        <v>735</v>
      </c>
      <c r="B13" s="263">
        <v>1736352</v>
      </c>
      <c r="C13" s="263">
        <v>2038300</v>
      </c>
      <c r="D13" s="263">
        <v>441800</v>
      </c>
      <c r="E13" s="263">
        <f>B13+C13+D13</f>
        <v>4216452</v>
      </c>
      <c r="F13" s="263">
        <f>B13+C13</f>
        <v>3774652</v>
      </c>
      <c r="G13" s="263"/>
      <c r="H13" s="263"/>
    </row>
    <row r="14" spans="1:8" s="267" customFormat="1" ht="15">
      <c r="A14" s="267" t="s">
        <v>28</v>
      </c>
      <c r="B14" s="268">
        <f>SUM(B12:B13)</f>
        <v>2271524</v>
      </c>
      <c r="C14" s="268">
        <f>SUM(C12:C13)</f>
        <v>2285950</v>
      </c>
      <c r="D14" s="268">
        <f>SUM(D12:D13)</f>
        <v>689450</v>
      </c>
      <c r="E14" s="268">
        <f>SUM(E12:E13)</f>
        <v>5246924</v>
      </c>
      <c r="F14" s="268">
        <f>SUM(F12:F13)</f>
        <v>4557474</v>
      </c>
      <c r="G14" s="268">
        <v>392588</v>
      </c>
      <c r="H14" s="263">
        <f>F14-G14</f>
        <v>4164886</v>
      </c>
    </row>
    <row r="15" spans="1:8" ht="15">
      <c r="A15" t="s">
        <v>557</v>
      </c>
      <c r="B15" s="263">
        <v>245551</v>
      </c>
      <c r="C15" s="263"/>
      <c r="D15" s="263"/>
      <c r="E15" s="263">
        <f>B15+C15+D15</f>
        <v>245551</v>
      </c>
      <c r="F15" s="263">
        <f>B15+C15</f>
        <v>245551</v>
      </c>
      <c r="G15" s="263">
        <v>245552</v>
      </c>
      <c r="H15" s="263">
        <f>F15-G15</f>
        <v>-1</v>
      </c>
    </row>
    <row r="16" spans="1:8" ht="15">
      <c r="A16" t="s">
        <v>5</v>
      </c>
      <c r="B16" s="263">
        <f>B11+B12+B13+B15</f>
        <v>3582292</v>
      </c>
      <c r="C16" s="263">
        <f>C11+C12+C13+C15</f>
        <v>3651670</v>
      </c>
      <c r="D16" s="263">
        <f>D11+D12+D13+D15</f>
        <v>1534040</v>
      </c>
      <c r="E16" s="263">
        <f>E11+E12+E13+E15</f>
        <v>8768002</v>
      </c>
      <c r="F16" s="263">
        <f>F11+F12+F13+F15</f>
        <v>7233962</v>
      </c>
      <c r="G16" s="263">
        <f>G11+G14+G15</f>
        <v>1431607</v>
      </c>
      <c r="H16" s="263">
        <f>H11+H14+H15</f>
        <v>5802355</v>
      </c>
    </row>
    <row r="17" spans="2:8" ht="15">
      <c r="B17" s="263"/>
      <c r="C17" s="263"/>
      <c r="G17" t="s">
        <v>718</v>
      </c>
      <c r="H17" s="263">
        <v>1393000</v>
      </c>
    </row>
    <row r="18" spans="2:8" ht="15">
      <c r="B18" s="263"/>
      <c r="C18" s="263"/>
      <c r="G18" t="s">
        <v>120</v>
      </c>
      <c r="H18" s="263">
        <v>244470</v>
      </c>
    </row>
    <row r="19" spans="7:8" ht="15">
      <c r="G19" t="s">
        <v>28</v>
      </c>
      <c r="H19" s="263">
        <f>H16-H17-H18</f>
        <v>4164885</v>
      </c>
    </row>
    <row r="20" spans="3:9" ht="15">
      <c r="C20" s="263"/>
      <c r="D20" s="263"/>
      <c r="E20" s="263"/>
      <c r="F20" s="263"/>
      <c r="G20" s="263"/>
      <c r="H20" s="263"/>
      <c r="I20" s="263"/>
    </row>
    <row r="21" spans="2:9" ht="15">
      <c r="B21" t="s">
        <v>725</v>
      </c>
      <c r="C21" s="263" t="s">
        <v>726</v>
      </c>
      <c r="D21" s="263"/>
      <c r="E21" s="263"/>
      <c r="F21" s="263"/>
      <c r="G21" s="263"/>
      <c r="H21" s="263"/>
      <c r="I21" s="263"/>
    </row>
    <row r="22" spans="3:9" ht="15">
      <c r="C22" s="263"/>
      <c r="D22" s="263"/>
      <c r="E22" s="263"/>
      <c r="F22" s="263"/>
      <c r="G22" s="263"/>
      <c r="H22" s="263"/>
      <c r="I22" s="263"/>
    </row>
    <row r="23" spans="1:11" ht="15">
      <c r="A23" s="264"/>
      <c r="C23" s="263" t="s">
        <v>719</v>
      </c>
      <c r="D23" t="s">
        <v>718</v>
      </c>
      <c r="E23" t="s">
        <v>120</v>
      </c>
      <c r="F23" t="s">
        <v>721</v>
      </c>
      <c r="G23" t="s">
        <v>553</v>
      </c>
      <c r="H23" t="s">
        <v>723</v>
      </c>
      <c r="I23" t="s">
        <v>724</v>
      </c>
      <c r="J23" t="s">
        <v>5</v>
      </c>
      <c r="K23" t="s">
        <v>722</v>
      </c>
    </row>
    <row r="24" spans="1:11" ht="15">
      <c r="A24" s="264">
        <v>43297</v>
      </c>
      <c r="B24" t="s">
        <v>720</v>
      </c>
      <c r="C24" s="263">
        <v>3582292</v>
      </c>
      <c r="D24" s="263"/>
      <c r="E24" s="263"/>
      <c r="F24" s="263"/>
      <c r="G24" s="263"/>
      <c r="H24" s="263"/>
      <c r="I24" s="263"/>
      <c r="J24" s="263">
        <f aca="true" t="shared" si="0" ref="J24:J30">SUM(D24:H24)</f>
        <v>0</v>
      </c>
      <c r="K24" s="263">
        <f>C24-J24</f>
        <v>3582292</v>
      </c>
    </row>
    <row r="25" spans="1:11" ht="15">
      <c r="A25" s="264">
        <v>43342</v>
      </c>
      <c r="C25" s="263"/>
      <c r="D25" s="263"/>
      <c r="E25" s="263"/>
      <c r="F25" s="263">
        <v>12480</v>
      </c>
      <c r="G25" s="263"/>
      <c r="H25" s="263"/>
      <c r="I25" s="263"/>
      <c r="J25" s="263">
        <f t="shared" si="0"/>
        <v>12480</v>
      </c>
      <c r="K25" s="263">
        <f aca="true" t="shared" si="1" ref="K25:K31">K24+C25-J25</f>
        <v>3569812</v>
      </c>
    </row>
    <row r="26" spans="1:11" ht="15">
      <c r="A26" s="264">
        <v>43348</v>
      </c>
      <c r="B26" t="s">
        <v>727</v>
      </c>
      <c r="C26" s="263"/>
      <c r="D26" s="263">
        <v>450000</v>
      </c>
      <c r="E26" s="263">
        <v>80400</v>
      </c>
      <c r="F26" s="263"/>
      <c r="G26" s="263"/>
      <c r="H26" s="263"/>
      <c r="I26" s="263"/>
      <c r="J26" s="263">
        <f t="shared" si="0"/>
        <v>530400</v>
      </c>
      <c r="K26" s="263">
        <f t="shared" si="1"/>
        <v>3039412</v>
      </c>
    </row>
    <row r="27" spans="1:11" ht="15">
      <c r="A27" s="264">
        <v>43397</v>
      </c>
      <c r="C27" s="263"/>
      <c r="D27" s="263"/>
      <c r="E27" s="263"/>
      <c r="F27" s="263">
        <v>355600</v>
      </c>
      <c r="G27" s="263"/>
      <c r="H27" s="263"/>
      <c r="I27" s="263"/>
      <c r="J27" s="263">
        <f t="shared" si="0"/>
        <v>355600</v>
      </c>
      <c r="K27" s="263">
        <f t="shared" si="1"/>
        <v>2683812</v>
      </c>
    </row>
    <row r="28" spans="1:11" ht="15">
      <c r="A28" s="264">
        <v>43402</v>
      </c>
      <c r="C28" s="263"/>
      <c r="D28" s="263"/>
      <c r="E28" s="263"/>
      <c r="F28" s="263">
        <v>-355600</v>
      </c>
      <c r="G28" s="263"/>
      <c r="H28" s="263"/>
      <c r="I28" s="263"/>
      <c r="J28" s="263">
        <f t="shared" si="0"/>
        <v>-355600</v>
      </c>
      <c r="K28" s="263">
        <f t="shared" si="1"/>
        <v>3039412</v>
      </c>
    </row>
    <row r="29" spans="1:11" ht="15">
      <c r="A29" s="264">
        <v>43431</v>
      </c>
      <c r="B29" s="266" t="s">
        <v>728</v>
      </c>
      <c r="C29" s="263"/>
      <c r="D29" s="263">
        <v>225000</v>
      </c>
      <c r="E29" s="263">
        <v>38067</v>
      </c>
      <c r="F29" s="263"/>
      <c r="G29" s="263"/>
      <c r="H29" s="263"/>
      <c r="I29" s="263"/>
      <c r="J29" s="263">
        <f t="shared" si="0"/>
        <v>263067</v>
      </c>
      <c r="K29" s="263">
        <f t="shared" si="1"/>
        <v>2776345</v>
      </c>
    </row>
    <row r="30" spans="1:11" ht="15">
      <c r="A30" s="264">
        <v>43449</v>
      </c>
      <c r="C30" s="263"/>
      <c r="D30" s="263"/>
      <c r="E30" s="263"/>
      <c r="F30" s="263">
        <v>80000</v>
      </c>
      <c r="G30" s="263"/>
      <c r="H30" s="263"/>
      <c r="I30" s="263"/>
      <c r="J30" s="263">
        <f t="shared" si="0"/>
        <v>80000</v>
      </c>
      <c r="K30" s="263">
        <f t="shared" si="1"/>
        <v>2696345</v>
      </c>
    </row>
    <row r="31" spans="1:11" ht="15">
      <c r="A31" s="264">
        <v>43461</v>
      </c>
      <c r="C31" s="263"/>
      <c r="D31" s="263"/>
      <c r="E31" s="263"/>
      <c r="F31" s="263">
        <v>240421</v>
      </c>
      <c r="G31" s="263">
        <v>59687</v>
      </c>
      <c r="H31" s="263">
        <v>193348</v>
      </c>
      <c r="I31" s="263">
        <v>52204</v>
      </c>
      <c r="J31" s="263">
        <f>SUM(D31:I31)</f>
        <v>545660</v>
      </c>
      <c r="K31" s="265">
        <f t="shared" si="1"/>
        <v>2150685</v>
      </c>
    </row>
    <row r="32" spans="3:11" ht="15">
      <c r="C32" s="263">
        <f aca="true" t="shared" si="2" ref="C32:I32">SUM(C24:C31)</f>
        <v>3582292</v>
      </c>
      <c r="D32" s="263">
        <f t="shared" si="2"/>
        <v>675000</v>
      </c>
      <c r="E32" s="263">
        <f t="shared" si="2"/>
        <v>118467</v>
      </c>
      <c r="F32" s="263">
        <f t="shared" si="2"/>
        <v>332901</v>
      </c>
      <c r="G32" s="263">
        <f t="shared" si="2"/>
        <v>59687</v>
      </c>
      <c r="H32" s="263">
        <f t="shared" si="2"/>
        <v>193348</v>
      </c>
      <c r="I32" s="263">
        <f t="shared" si="2"/>
        <v>52204</v>
      </c>
      <c r="J32" s="263">
        <f>SUM(D32:I32)</f>
        <v>1431607</v>
      </c>
      <c r="K32" s="263">
        <f>C32-J32</f>
        <v>2150685</v>
      </c>
    </row>
    <row r="33" spans="3:11" ht="15">
      <c r="C33" s="263"/>
      <c r="D33" s="300">
        <f>D32+E32</f>
        <v>793467</v>
      </c>
      <c r="E33" s="300"/>
      <c r="F33" s="300">
        <f>F32+G32</f>
        <v>392588</v>
      </c>
      <c r="G33" s="300"/>
      <c r="H33" s="300">
        <f>H32+I32</f>
        <v>245552</v>
      </c>
      <c r="I33" s="300"/>
      <c r="J33" s="263"/>
      <c r="K33" s="263"/>
    </row>
    <row r="34" spans="1:11" ht="15">
      <c r="A34" t="s">
        <v>730</v>
      </c>
      <c r="B34" t="s">
        <v>717</v>
      </c>
      <c r="C34" s="263" t="s">
        <v>731</v>
      </c>
      <c r="D34" s="263"/>
      <c r="E34" s="263"/>
      <c r="F34" s="263"/>
      <c r="G34" s="263"/>
      <c r="H34" s="263"/>
      <c r="I34" s="263"/>
      <c r="J34" s="263"/>
      <c r="K34" s="263"/>
    </row>
    <row r="35" spans="3:11" ht="15">
      <c r="C35" s="263"/>
      <c r="D35" s="263"/>
      <c r="E35" s="263"/>
      <c r="F35" s="263"/>
      <c r="G35" s="263"/>
      <c r="H35" s="263"/>
      <c r="I35" s="263"/>
      <c r="J35" s="263"/>
      <c r="K35" s="263"/>
    </row>
    <row r="36" spans="1:11" ht="15">
      <c r="A36" t="s">
        <v>729</v>
      </c>
      <c r="C36" s="263"/>
      <c r="D36" s="263"/>
      <c r="E36" s="263"/>
      <c r="F36" s="263"/>
      <c r="G36" s="263"/>
      <c r="H36" s="263"/>
      <c r="I36" s="263"/>
      <c r="K36" s="263">
        <v>2150685</v>
      </c>
    </row>
    <row r="37" spans="1:11" ht="15">
      <c r="A37" s="264">
        <v>43482</v>
      </c>
      <c r="C37" s="263"/>
      <c r="D37" s="263"/>
      <c r="E37" s="263"/>
      <c r="F37" s="263">
        <v>228600</v>
      </c>
      <c r="G37" s="263"/>
      <c r="H37" s="263"/>
      <c r="I37" s="263"/>
      <c r="J37" s="263">
        <f aca="true" t="shared" si="3" ref="J37:J42">SUM(D37:H37)</f>
        <v>228600</v>
      </c>
      <c r="K37" s="263">
        <f aca="true" t="shared" si="4" ref="K37:K42">K36+C37-J37</f>
        <v>1922085</v>
      </c>
    </row>
    <row r="38" spans="1:11" ht="15">
      <c r="A38" s="264">
        <v>43487</v>
      </c>
      <c r="C38" s="263"/>
      <c r="D38" s="263"/>
      <c r="E38" s="263"/>
      <c r="F38" s="263">
        <v>-228600</v>
      </c>
      <c r="G38" s="263"/>
      <c r="H38" s="263"/>
      <c r="I38" s="263"/>
      <c r="J38" s="263">
        <f t="shared" si="3"/>
        <v>-228600</v>
      </c>
      <c r="K38" s="263">
        <f t="shared" si="4"/>
        <v>2150685</v>
      </c>
    </row>
    <row r="39" spans="1:11" ht="15">
      <c r="A39" s="264">
        <v>43496</v>
      </c>
      <c r="C39" s="263"/>
      <c r="D39" s="263"/>
      <c r="E39" s="263"/>
      <c r="F39" s="263">
        <v>584200</v>
      </c>
      <c r="G39" s="263"/>
      <c r="H39" s="263"/>
      <c r="I39" s="263"/>
      <c r="J39" s="263">
        <f t="shared" si="3"/>
        <v>584200</v>
      </c>
      <c r="K39" s="263">
        <f t="shared" si="4"/>
        <v>1566485</v>
      </c>
    </row>
    <row r="40" spans="10:11" ht="15">
      <c r="J40" s="263">
        <f t="shared" si="3"/>
        <v>0</v>
      </c>
      <c r="K40" s="263">
        <f t="shared" si="4"/>
        <v>1566485</v>
      </c>
    </row>
    <row r="41" spans="10:11" ht="15">
      <c r="J41" s="263">
        <f t="shared" si="3"/>
        <v>0</v>
      </c>
      <c r="K41" s="263">
        <f t="shared" si="4"/>
        <v>1566485</v>
      </c>
    </row>
    <row r="42" spans="10:11" ht="15">
      <c r="J42" s="263">
        <f t="shared" si="3"/>
        <v>0</v>
      </c>
      <c r="K42" s="263">
        <f t="shared" si="4"/>
        <v>1566485</v>
      </c>
    </row>
  </sheetData>
  <sheetProtection/>
  <mergeCells count="3">
    <mergeCell ref="H33:I33"/>
    <mergeCell ref="F33:G33"/>
    <mergeCell ref="D33:E3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2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3.140625" style="0" customWidth="1"/>
  </cols>
  <sheetData>
    <row r="1" spans="1:7" s="2" customFormat="1" ht="15.75">
      <c r="A1" s="292" t="s">
        <v>519</v>
      </c>
      <c r="B1" s="292"/>
      <c r="C1" s="292"/>
      <c r="D1" s="292"/>
      <c r="E1" s="292"/>
      <c r="F1" s="292"/>
      <c r="G1" s="292"/>
    </row>
    <row r="2" spans="1:7" s="2" customFormat="1" ht="15.75">
      <c r="A2" s="292" t="s">
        <v>477</v>
      </c>
      <c r="B2" s="292"/>
      <c r="C2" s="292"/>
      <c r="D2" s="292"/>
      <c r="E2" s="292"/>
      <c r="F2" s="292"/>
      <c r="G2" s="292"/>
    </row>
    <row r="3" spans="1:6" s="10" customFormat="1" ht="15.75">
      <c r="A3" s="2"/>
      <c r="B3" s="2"/>
      <c r="C3" s="2"/>
      <c r="D3" s="2"/>
      <c r="E3" s="2"/>
      <c r="F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</row>
    <row r="5" spans="1:7" s="10" customFormat="1" ht="15.75">
      <c r="A5" s="1">
        <v>1</v>
      </c>
      <c r="B5" s="301" t="s">
        <v>9</v>
      </c>
      <c r="C5" s="6" t="s">
        <v>391</v>
      </c>
      <c r="D5" s="6" t="s">
        <v>479</v>
      </c>
      <c r="E5" s="6" t="s">
        <v>537</v>
      </c>
      <c r="F5" s="6" t="s">
        <v>566</v>
      </c>
      <c r="G5" s="6" t="s">
        <v>5</v>
      </c>
    </row>
    <row r="6" spans="1:7" s="10" customFormat="1" ht="15.75">
      <c r="A6" s="1">
        <v>2</v>
      </c>
      <c r="B6" s="302"/>
      <c r="C6" s="6" t="s">
        <v>698</v>
      </c>
      <c r="D6" s="6" t="s">
        <v>693</v>
      </c>
      <c r="E6" s="6" t="s">
        <v>693</v>
      </c>
      <c r="F6" s="6" t="s">
        <v>693</v>
      </c>
      <c r="G6" s="6" t="s">
        <v>693</v>
      </c>
    </row>
    <row r="7" spans="1:7" s="10" customFormat="1" ht="31.5">
      <c r="A7" s="1">
        <v>3</v>
      </c>
      <c r="B7" s="7" t="s">
        <v>17</v>
      </c>
      <c r="C7" s="14">
        <f>C11+C20</f>
        <v>5063323</v>
      </c>
      <c r="D7" s="14">
        <f>D11+D20</f>
        <v>93536605</v>
      </c>
      <c r="E7" s="14">
        <f>E11+E20</f>
        <v>1534040</v>
      </c>
      <c r="F7" s="14">
        <f>F11+F20</f>
        <v>0</v>
      </c>
      <c r="G7" s="14">
        <f>C7+D7+E7+F7</f>
        <v>100133968</v>
      </c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>C8+D8+E8+F8</f>
        <v>0</v>
      </c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4"/>
    </row>
    <row r="10" spans="1:7" s="10" customFormat="1" ht="31.5">
      <c r="A10" s="1">
        <v>5</v>
      </c>
      <c r="B10" s="7" t="s">
        <v>712</v>
      </c>
      <c r="C10" s="5"/>
      <c r="D10" s="5"/>
      <c r="E10" s="5"/>
      <c r="F10" s="14"/>
      <c r="G10" s="14"/>
    </row>
    <row r="11" spans="1:7" s="10" customFormat="1" ht="15.75">
      <c r="A11" s="1">
        <v>6</v>
      </c>
      <c r="B11" s="7" t="s">
        <v>21</v>
      </c>
      <c r="C11" s="5">
        <v>1431607</v>
      </c>
      <c r="D11" s="5">
        <v>5802355</v>
      </c>
      <c r="E11" s="5">
        <v>1534040</v>
      </c>
      <c r="F11" s="5">
        <v>0</v>
      </c>
      <c r="G11" s="14">
        <f>C11+D11+E11+F11</f>
        <v>8768002</v>
      </c>
    </row>
    <row r="12" spans="1:7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14">
        <f>C12+D12+E12+F12</f>
        <v>0</v>
      </c>
    </row>
    <row r="13" spans="1:7" s="10" customFormat="1" ht="15.75">
      <c r="A13" s="1">
        <v>8</v>
      </c>
      <c r="B13" s="7" t="s">
        <v>25</v>
      </c>
      <c r="C13" s="5">
        <v>3582292</v>
      </c>
      <c r="D13" s="5">
        <v>3651670</v>
      </c>
      <c r="E13" s="5">
        <v>1534040</v>
      </c>
      <c r="F13" s="5">
        <v>0</v>
      </c>
      <c r="G13" s="14">
        <f>C13+D13+E13+F13</f>
        <v>8768002</v>
      </c>
    </row>
    <row r="14" spans="1:7" s="10" customFormat="1" ht="15.75">
      <c r="A14" s="1">
        <v>9</v>
      </c>
      <c r="B14" s="7" t="s">
        <v>23</v>
      </c>
      <c r="C14" s="5">
        <v>0</v>
      </c>
      <c r="D14" s="5">
        <v>0</v>
      </c>
      <c r="E14" s="5">
        <v>0</v>
      </c>
      <c r="F14" s="5">
        <v>0</v>
      </c>
      <c r="G14" s="14">
        <f>C14+D14+E14+F14</f>
        <v>0</v>
      </c>
    </row>
    <row r="15" spans="1:7" s="10" customFormat="1" ht="15.75">
      <c r="A15" s="1">
        <v>10</v>
      </c>
      <c r="B15" s="7" t="s">
        <v>24</v>
      </c>
      <c r="C15" s="5">
        <f>SUM(C12:C14)</f>
        <v>3582292</v>
      </c>
      <c r="D15" s="5">
        <f>SUM(D12:D14)</f>
        <v>3651670</v>
      </c>
      <c r="E15" s="5">
        <f>SUM(E12:E14)</f>
        <v>1534040</v>
      </c>
      <c r="F15" s="5">
        <v>0</v>
      </c>
      <c r="G15" s="14">
        <f>C15+D15+E15+F15</f>
        <v>8768002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/>
    </row>
    <row r="17" spans="1:7" s="10" customFormat="1" ht="15.75" hidden="1">
      <c r="A17" s="1"/>
      <c r="B17" s="7" t="s">
        <v>20</v>
      </c>
      <c r="C17" s="5"/>
      <c r="D17" s="5"/>
      <c r="E17" s="5"/>
      <c r="F17" s="5" t="e">
        <f>#REF!+#REF!+#REF!</f>
        <v>#REF!</v>
      </c>
      <c r="G17" s="14">
        <f>C17+D17+E17</f>
        <v>0</v>
      </c>
    </row>
    <row r="18" spans="1:7" s="10" customFormat="1" ht="15.75" hidden="1">
      <c r="A18" s="1"/>
      <c r="B18" s="7" t="s">
        <v>27</v>
      </c>
      <c r="C18" s="5"/>
      <c r="D18" s="5"/>
      <c r="E18" s="5"/>
      <c r="F18" s="5" t="e">
        <f>#REF!+#REF!+#REF!</f>
        <v>#REF!</v>
      </c>
      <c r="G18" s="14">
        <f>C18+D18+E18</f>
        <v>0</v>
      </c>
    </row>
    <row r="19" spans="1:7" s="10" customFormat="1" ht="15.75">
      <c r="A19" s="1">
        <v>11</v>
      </c>
      <c r="B19" s="7" t="s">
        <v>578</v>
      </c>
      <c r="C19" s="5"/>
      <c r="D19" s="5"/>
      <c r="E19" s="5"/>
      <c r="F19" s="5"/>
      <c r="G19" s="14"/>
    </row>
    <row r="20" spans="1:7" s="10" customFormat="1" ht="15.75">
      <c r="A20" s="1">
        <v>12</v>
      </c>
      <c r="B20" s="7" t="s">
        <v>579</v>
      </c>
      <c r="C20" s="5">
        <v>3631716</v>
      </c>
      <c r="D20" s="5">
        <v>87734250</v>
      </c>
      <c r="E20" s="5">
        <v>0</v>
      </c>
      <c r="F20" s="5">
        <v>0</v>
      </c>
      <c r="G20" s="14">
        <f>C20+D20+E20+F20</f>
        <v>91365966</v>
      </c>
    </row>
    <row r="21" spans="1:7" s="10" customFormat="1" ht="15.75">
      <c r="A21" s="1">
        <v>13</v>
      </c>
      <c r="B21" s="7" t="s">
        <v>580</v>
      </c>
      <c r="C21" s="5">
        <v>0</v>
      </c>
      <c r="D21" s="5">
        <v>0</v>
      </c>
      <c r="E21" s="5">
        <v>0</v>
      </c>
      <c r="F21" s="5">
        <v>0</v>
      </c>
      <c r="G21" s="14">
        <f>C21+D21+E21+F21</f>
        <v>0</v>
      </c>
    </row>
    <row r="22" spans="1:7" s="10" customFormat="1" ht="15.75">
      <c r="A22" s="1">
        <v>14</v>
      </c>
      <c r="B22" s="7" t="s">
        <v>581</v>
      </c>
      <c r="C22" s="5">
        <v>3631716</v>
      </c>
      <c r="D22" s="5">
        <v>60771405</v>
      </c>
      <c r="E22" s="5">
        <v>0</v>
      </c>
      <c r="F22" s="5">
        <v>0</v>
      </c>
      <c r="G22" s="14">
        <f>C22+D22+E22+F22</f>
        <v>64403121</v>
      </c>
    </row>
    <row r="23" spans="1:7" s="10" customFormat="1" ht="15.75">
      <c r="A23" s="1">
        <v>15</v>
      </c>
      <c r="B23" s="7" t="s">
        <v>582</v>
      </c>
      <c r="C23" s="5">
        <v>0</v>
      </c>
      <c r="D23" s="5">
        <v>26962845</v>
      </c>
      <c r="E23" s="5">
        <v>0</v>
      </c>
      <c r="F23" s="5">
        <v>0</v>
      </c>
      <c r="G23" s="14">
        <f>C23+D23+E23+F23</f>
        <v>26962845</v>
      </c>
    </row>
    <row r="24" spans="1:7" s="10" customFormat="1" ht="15.75">
      <c r="A24" s="1">
        <v>16</v>
      </c>
      <c r="B24" s="7" t="s">
        <v>583</v>
      </c>
      <c r="C24" s="5">
        <f>SUM(C21:C23)</f>
        <v>3631716</v>
      </c>
      <c r="D24" s="5">
        <f>SUM(D21:D23)</f>
        <v>87734250</v>
      </c>
      <c r="E24" s="5">
        <f>SUM(E21:E23)</f>
        <v>0</v>
      </c>
      <c r="F24" s="5">
        <v>0</v>
      </c>
      <c r="G24" s="14">
        <f>C24+D24+E24+F24</f>
        <v>91365966</v>
      </c>
    </row>
    <row r="25" spans="1:7" s="10" customFormat="1" ht="15.75" hidden="1">
      <c r="A25" s="1"/>
      <c r="B25" s="7"/>
      <c r="C25" s="5"/>
      <c r="D25" s="5"/>
      <c r="E25" s="5"/>
      <c r="F25" s="14"/>
      <c r="G25" s="14"/>
    </row>
    <row r="26" spans="1:7" s="10" customFormat="1" ht="15.75" hidden="1">
      <c r="A26" s="1"/>
      <c r="B26" s="7"/>
      <c r="C26" s="5"/>
      <c r="D26" s="5"/>
      <c r="E26" s="5"/>
      <c r="F26" s="14"/>
      <c r="G26" s="14"/>
    </row>
    <row r="27" spans="1:7" ht="15.75" hidden="1">
      <c r="A27" s="1"/>
      <c r="B27" s="7"/>
      <c r="C27" s="5"/>
      <c r="D27" s="5"/>
      <c r="E27" s="5"/>
      <c r="F27" s="14"/>
      <c r="G27" s="14"/>
    </row>
    <row r="28" spans="1:7" ht="15.75" hidden="1">
      <c r="A28" s="1"/>
      <c r="B28" s="7"/>
      <c r="C28" s="5"/>
      <c r="D28" s="5"/>
      <c r="E28" s="5"/>
      <c r="F28" s="14"/>
      <c r="G28" s="14"/>
    </row>
    <row r="29" ht="15">
      <c r="G29" s="205"/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&amp;R&amp;"Arial,Normál"&amp;10
4. melléklet az 5/2019.(III.14.)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2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47.421875" style="0" customWidth="1"/>
    <col min="3" max="3" width="11.7109375" style="0" customWidth="1"/>
  </cols>
  <sheetData>
    <row r="1" spans="1:3" s="2" customFormat="1" ht="15.75">
      <c r="A1" s="292" t="s">
        <v>516</v>
      </c>
      <c r="B1" s="292"/>
      <c r="C1" s="292"/>
    </row>
    <row r="2" spans="1:3" s="2" customFormat="1" ht="15.75">
      <c r="A2" s="292" t="s">
        <v>484</v>
      </c>
      <c r="B2" s="292"/>
      <c r="C2" s="292"/>
    </row>
    <row r="3" spans="1:3" s="2" customFormat="1" ht="15.75">
      <c r="A3" s="292" t="s">
        <v>699</v>
      </c>
      <c r="B3" s="292"/>
      <c r="C3" s="292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3" t="s">
        <v>9</v>
      </c>
      <c r="C6" s="124" t="s">
        <v>4</v>
      </c>
    </row>
    <row r="7" spans="1:3" s="10" customFormat="1" ht="15.75">
      <c r="A7" s="1">
        <v>2</v>
      </c>
      <c r="B7" s="80" t="s">
        <v>485</v>
      </c>
      <c r="C7" s="125"/>
    </row>
    <row r="8" spans="1:3" s="10" customFormat="1" ht="15.75">
      <c r="A8" s="1">
        <v>3</v>
      </c>
      <c r="B8" s="80" t="s">
        <v>486</v>
      </c>
      <c r="C8" s="125">
        <v>274377</v>
      </c>
    </row>
    <row r="9" spans="1:3" s="10" customFormat="1" ht="15.75">
      <c r="A9" s="1">
        <v>4</v>
      </c>
      <c r="B9" s="80" t="s">
        <v>487</v>
      </c>
      <c r="C9" s="125">
        <f>Bevételek!C161</f>
        <v>0</v>
      </c>
    </row>
    <row r="10" spans="1:3" s="10" customFormat="1" ht="15.75">
      <c r="A10" s="1">
        <v>5</v>
      </c>
      <c r="B10" s="80" t="s">
        <v>488</v>
      </c>
      <c r="C10" s="125">
        <f>Bevételek!C154</f>
        <v>0</v>
      </c>
    </row>
    <row r="11" spans="1:3" s="10" customFormat="1" ht="15.75">
      <c r="A11" s="1">
        <v>6</v>
      </c>
      <c r="B11" s="126" t="s">
        <v>7</v>
      </c>
      <c r="C11" s="127">
        <f>SUM(C8:C10)</f>
        <v>274377</v>
      </c>
    </row>
    <row r="12" spans="1:3" s="10" customFormat="1" ht="15.75">
      <c r="A12" s="1">
        <v>7</v>
      </c>
      <c r="B12" s="80" t="s">
        <v>489</v>
      </c>
      <c r="C12" s="125"/>
    </row>
    <row r="13" spans="1:3" s="10" customFormat="1" ht="15.75">
      <c r="A13" s="1">
        <v>8</v>
      </c>
      <c r="B13" s="80" t="s">
        <v>523</v>
      </c>
      <c r="C13" s="125">
        <v>127000</v>
      </c>
    </row>
    <row r="14" spans="1:3" s="10" customFormat="1" ht="15.75" hidden="1">
      <c r="A14" s="1">
        <v>9</v>
      </c>
      <c r="B14" s="80"/>
      <c r="C14" s="125"/>
    </row>
    <row r="15" spans="1:3" s="10" customFormat="1" ht="15.75" hidden="1">
      <c r="A15" s="1">
        <v>10</v>
      </c>
      <c r="B15" s="80"/>
      <c r="C15" s="125"/>
    </row>
    <row r="16" spans="1:3" s="10" customFormat="1" ht="15.75" hidden="1">
      <c r="A16" s="1">
        <v>11</v>
      </c>
      <c r="B16" s="80"/>
      <c r="C16" s="125"/>
    </row>
    <row r="17" spans="1:3" s="10" customFormat="1" ht="15.75" hidden="1">
      <c r="A17" s="1">
        <v>12</v>
      </c>
      <c r="B17" s="80"/>
      <c r="C17" s="125"/>
    </row>
    <row r="18" spans="1:3" s="10" customFormat="1" ht="15.75" hidden="1">
      <c r="A18" s="1">
        <v>13</v>
      </c>
      <c r="B18" s="80"/>
      <c r="C18" s="125"/>
    </row>
    <row r="19" spans="1:3" s="10" customFormat="1" ht="15.75" hidden="1">
      <c r="A19" s="1">
        <v>14</v>
      </c>
      <c r="B19" s="80"/>
      <c r="C19" s="125"/>
    </row>
    <row r="20" spans="1:3" s="10" customFormat="1" ht="31.5">
      <c r="A20" s="1">
        <v>9</v>
      </c>
      <c r="B20" s="80" t="s">
        <v>535</v>
      </c>
      <c r="C20" s="125">
        <v>147377</v>
      </c>
    </row>
    <row r="21" spans="1:3" s="10" customFormat="1" ht="15.75">
      <c r="A21" s="1">
        <v>10</v>
      </c>
      <c r="B21" s="126" t="s">
        <v>8</v>
      </c>
      <c r="C21" s="127">
        <f>SUM(C13:C20)</f>
        <v>274377</v>
      </c>
    </row>
    <row r="22" spans="1:3" s="10" customFormat="1" ht="15.75">
      <c r="A22" s="1">
        <v>11</v>
      </c>
      <c r="B22" s="128" t="s">
        <v>490</v>
      </c>
      <c r="C22" s="129">
        <f>C11-C21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
5. melléklet az 5/2019.(III.14.) önkormányzati rendelethez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2"/>
  <sheetViews>
    <sheetView zoomScalePageLayoutView="0" workbookViewId="0" topLeftCell="A7">
      <selection activeCell="C25" sqref="C25"/>
    </sheetView>
  </sheetViews>
  <sheetFormatPr defaultColWidth="9.140625" defaultRowHeight="15"/>
  <cols>
    <col min="1" max="1" width="36.7109375" style="0" customWidth="1"/>
    <col min="2" max="2" width="14.7109375" style="0" customWidth="1"/>
    <col min="3" max="3" width="15.8515625" style="0" customWidth="1"/>
    <col min="4" max="4" width="15.28125" style="0" customWidth="1"/>
    <col min="5" max="5" width="36.7109375" style="0" customWidth="1"/>
    <col min="6" max="6" width="17.421875" style="0" customWidth="1"/>
    <col min="7" max="7" width="17.7109375" style="0" customWidth="1"/>
    <col min="8" max="8" width="17.421875" style="0" customWidth="1"/>
  </cols>
  <sheetData>
    <row r="1" spans="1:8" s="2" customFormat="1" ht="15.75" customHeight="1">
      <c r="A1" s="304" t="s">
        <v>706</v>
      </c>
      <c r="B1" s="304"/>
      <c r="C1" s="304"/>
      <c r="D1" s="304"/>
      <c r="E1" s="304"/>
      <c r="F1" s="304"/>
      <c r="G1" s="304"/>
      <c r="H1" s="304"/>
    </row>
    <row r="2" spans="1:8" s="2" customFormat="1" ht="15.75">
      <c r="A2" s="292" t="s">
        <v>570</v>
      </c>
      <c r="B2" s="292"/>
      <c r="C2" s="292"/>
      <c r="D2" s="292"/>
      <c r="E2" s="292"/>
      <c r="F2" s="292"/>
      <c r="G2" s="292"/>
      <c r="H2" s="292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707</v>
      </c>
      <c r="C4" s="4" t="s">
        <v>708</v>
      </c>
      <c r="D4" s="4" t="s">
        <v>709</v>
      </c>
      <c r="E4" s="86" t="s">
        <v>9</v>
      </c>
      <c r="F4" s="4" t="s">
        <v>707</v>
      </c>
      <c r="G4" s="4" t="s">
        <v>708</v>
      </c>
      <c r="H4" s="4" t="s">
        <v>709</v>
      </c>
    </row>
    <row r="5" spans="1:8" s="93" customFormat="1" ht="16.5">
      <c r="A5" s="303" t="s">
        <v>44</v>
      </c>
      <c r="B5" s="303"/>
      <c r="C5" s="303"/>
      <c r="D5" s="303"/>
      <c r="E5" s="286" t="s">
        <v>134</v>
      </c>
      <c r="F5" s="287"/>
      <c r="G5" s="287"/>
      <c r="H5" s="288"/>
    </row>
    <row r="6" spans="1:8" s="11" customFormat="1" ht="31.5">
      <c r="A6" s="88" t="s">
        <v>287</v>
      </c>
      <c r="B6" s="5">
        <v>80672862</v>
      </c>
      <c r="C6" s="5">
        <v>84707066</v>
      </c>
      <c r="D6" s="5">
        <f>Összesen!AA8</f>
        <v>74415270</v>
      </c>
      <c r="E6" s="90" t="s">
        <v>39</v>
      </c>
      <c r="F6" s="5">
        <v>35542451</v>
      </c>
      <c r="G6" s="5">
        <v>38777170</v>
      </c>
      <c r="H6" s="5">
        <f>Összesen!BH8</f>
        <v>39956214</v>
      </c>
    </row>
    <row r="7" spans="1:8" s="11" customFormat="1" ht="30">
      <c r="A7" s="88" t="s">
        <v>309</v>
      </c>
      <c r="B7" s="5">
        <v>7680320</v>
      </c>
      <c r="C7" s="5">
        <v>7162097</v>
      </c>
      <c r="D7" s="5">
        <f>Összesen!AA9</f>
        <v>7200000</v>
      </c>
      <c r="E7" s="90" t="s">
        <v>80</v>
      </c>
      <c r="F7" s="5">
        <v>4773847</v>
      </c>
      <c r="G7" s="5">
        <v>4618127</v>
      </c>
      <c r="H7" s="5">
        <f>Összesen!BH9</f>
        <v>4764250</v>
      </c>
    </row>
    <row r="8" spans="1:8" s="11" customFormat="1" ht="15.75">
      <c r="A8" s="88" t="s">
        <v>44</v>
      </c>
      <c r="B8" s="5">
        <v>4961137</v>
      </c>
      <c r="C8" s="5">
        <v>4891165</v>
      </c>
      <c r="D8" s="5">
        <f>Összesen!AA10</f>
        <v>4608384</v>
      </c>
      <c r="E8" s="90" t="s">
        <v>81</v>
      </c>
      <c r="F8" s="5">
        <v>15823227</v>
      </c>
      <c r="G8" s="5">
        <v>14156949</v>
      </c>
      <c r="H8" s="5">
        <f>Összesen!BH10</f>
        <v>25753369</v>
      </c>
    </row>
    <row r="9" spans="1:8" s="11" customFormat="1" ht="15.75">
      <c r="A9" s="294" t="s">
        <v>366</v>
      </c>
      <c r="B9" s="284">
        <v>129100</v>
      </c>
      <c r="C9" s="284">
        <v>270000</v>
      </c>
      <c r="D9" s="305">
        <f>Összesen!AA11</f>
        <v>62700</v>
      </c>
      <c r="E9" s="90" t="s">
        <v>82</v>
      </c>
      <c r="F9" s="5">
        <v>4685700</v>
      </c>
      <c r="G9" s="5">
        <v>3408700</v>
      </c>
      <c r="H9" s="5">
        <f>Összesen!BH11</f>
        <v>2201600</v>
      </c>
    </row>
    <row r="10" spans="1:8" s="11" customFormat="1" ht="15.75">
      <c r="A10" s="294"/>
      <c r="B10" s="284"/>
      <c r="C10" s="284"/>
      <c r="D10" s="306"/>
      <c r="E10" s="90" t="s">
        <v>83</v>
      </c>
      <c r="F10" s="5">
        <v>3746374</v>
      </c>
      <c r="G10" s="5">
        <v>4181321</v>
      </c>
      <c r="H10" s="5">
        <f>Összesen!BH12</f>
        <v>2803861</v>
      </c>
    </row>
    <row r="11" spans="1:8" s="11" customFormat="1" ht="15.75">
      <c r="A11" s="89" t="s">
        <v>85</v>
      </c>
      <c r="B11" s="13">
        <f>SUM(B6:B10)</f>
        <v>93443419</v>
      </c>
      <c r="C11" s="13">
        <f>SUM(C6:C10)</f>
        <v>97030328</v>
      </c>
      <c r="D11" s="13">
        <f>SUM(D6:D10)</f>
        <v>86286354</v>
      </c>
      <c r="E11" s="89" t="s">
        <v>86</v>
      </c>
      <c r="F11" s="13">
        <f>SUM(F6:F10)</f>
        <v>64571599</v>
      </c>
      <c r="G11" s="13">
        <f>SUM(G6:G10)</f>
        <v>65142267</v>
      </c>
      <c r="H11" s="13">
        <f>SUM(H6:H10)</f>
        <v>75479294</v>
      </c>
    </row>
    <row r="12" spans="1:8" s="11" customFormat="1" ht="15.75">
      <c r="A12" s="91" t="s">
        <v>139</v>
      </c>
      <c r="B12" s="92">
        <f>B11-F11</f>
        <v>28871820</v>
      </c>
      <c r="C12" s="92">
        <f>C11-G11</f>
        <v>31888061</v>
      </c>
      <c r="D12" s="92">
        <f>D11-H11</f>
        <v>10807060</v>
      </c>
      <c r="E12" s="295" t="s">
        <v>132</v>
      </c>
      <c r="F12" s="285">
        <v>983766</v>
      </c>
      <c r="G12" s="285">
        <v>2648015</v>
      </c>
      <c r="H12" s="285">
        <f>Összesen!BH14</f>
        <v>591240</v>
      </c>
    </row>
    <row r="13" spans="1:8" s="11" customFormat="1" ht="15.75">
      <c r="A13" s="91" t="s">
        <v>130</v>
      </c>
      <c r="B13" s="5">
        <v>15144939</v>
      </c>
      <c r="C13" s="5">
        <v>4888951</v>
      </c>
      <c r="D13" s="5">
        <f>Összesen!AA15</f>
        <v>11144156</v>
      </c>
      <c r="E13" s="295"/>
      <c r="F13" s="285"/>
      <c r="G13" s="285"/>
      <c r="H13" s="285"/>
    </row>
    <row r="14" spans="1:8" s="11" customFormat="1" ht="15.75">
      <c r="A14" s="91" t="s">
        <v>131</v>
      </c>
      <c r="B14" s="5">
        <v>1082291</v>
      </c>
      <c r="C14" s="5">
        <v>2587151</v>
      </c>
      <c r="D14" s="5">
        <f>Összesen!AA16</f>
        <v>0</v>
      </c>
      <c r="E14" s="295"/>
      <c r="F14" s="285"/>
      <c r="G14" s="285"/>
      <c r="H14" s="285"/>
    </row>
    <row r="15" spans="1:8" s="11" customFormat="1" ht="15.75" hidden="1">
      <c r="A15" s="61" t="s">
        <v>163</v>
      </c>
      <c r="B15" s="5">
        <v>0</v>
      </c>
      <c r="C15" s="5">
        <v>0</v>
      </c>
      <c r="D15" s="5">
        <v>0</v>
      </c>
      <c r="E15" s="61" t="s">
        <v>164</v>
      </c>
      <c r="F15" s="80">
        <v>0</v>
      </c>
      <c r="G15" s="80">
        <v>0</v>
      </c>
      <c r="H15" s="80">
        <v>0</v>
      </c>
    </row>
    <row r="16" spans="1:8" s="11" customFormat="1" ht="15.75">
      <c r="A16" s="89" t="s">
        <v>10</v>
      </c>
      <c r="B16" s="14">
        <f>B11+B13+B14+B15</f>
        <v>109670649</v>
      </c>
      <c r="C16" s="14">
        <f>C11+C13+C14+C15</f>
        <v>104506430</v>
      </c>
      <c r="D16" s="14">
        <f>D11+D13+D14+D15</f>
        <v>97430510</v>
      </c>
      <c r="E16" s="89" t="s">
        <v>11</v>
      </c>
      <c r="F16" s="14">
        <f>F11+F12+F15</f>
        <v>65555365</v>
      </c>
      <c r="G16" s="14">
        <f>G11+G12+G15</f>
        <v>67790282</v>
      </c>
      <c r="H16" s="14">
        <f>H11+H12+H15</f>
        <v>76070534</v>
      </c>
    </row>
    <row r="17" spans="1:8" s="93" customFormat="1" ht="16.5">
      <c r="A17" s="307" t="s">
        <v>133</v>
      </c>
      <c r="B17" s="307"/>
      <c r="C17" s="307"/>
      <c r="D17" s="307"/>
      <c r="E17" s="286" t="s">
        <v>112</v>
      </c>
      <c r="F17" s="287"/>
      <c r="G17" s="287"/>
      <c r="H17" s="288"/>
    </row>
    <row r="18" spans="1:8" s="11" customFormat="1" ht="31.5">
      <c r="A18" s="88" t="s">
        <v>296</v>
      </c>
      <c r="B18" s="5">
        <v>190000</v>
      </c>
      <c r="C18" s="5">
        <v>3877268</v>
      </c>
      <c r="D18" s="5">
        <f>Összesen!AA19</f>
        <v>87734250</v>
      </c>
      <c r="E18" s="88" t="s">
        <v>110</v>
      </c>
      <c r="F18" s="5">
        <v>27287642</v>
      </c>
      <c r="G18" s="5">
        <v>19808138</v>
      </c>
      <c r="H18" s="5">
        <f>Összesen!BH19</f>
        <v>98654263</v>
      </c>
    </row>
    <row r="19" spans="1:8" s="11" customFormat="1" ht="15.75">
      <c r="A19" s="88" t="s">
        <v>133</v>
      </c>
      <c r="B19" s="5">
        <v>18000</v>
      </c>
      <c r="C19" s="5">
        <v>0</v>
      </c>
      <c r="D19" s="5">
        <f>Összesen!AA20</f>
        <v>0</v>
      </c>
      <c r="E19" s="88" t="s">
        <v>45</v>
      </c>
      <c r="F19" s="5">
        <v>12002902</v>
      </c>
      <c r="G19" s="5">
        <v>9571465</v>
      </c>
      <c r="H19" s="5">
        <f>Összesen!BH20</f>
        <v>10682463</v>
      </c>
    </row>
    <row r="20" spans="1:8" s="11" customFormat="1" ht="15.75">
      <c r="A20" s="88" t="s">
        <v>367</v>
      </c>
      <c r="B20" s="5">
        <v>0</v>
      </c>
      <c r="C20" s="5">
        <v>0</v>
      </c>
      <c r="D20" s="5">
        <f>Összesen!AA21</f>
        <v>242500</v>
      </c>
      <c r="E20" s="88" t="s">
        <v>205</v>
      </c>
      <c r="F20" s="5">
        <v>143789</v>
      </c>
      <c r="G20" s="5">
        <v>69657</v>
      </c>
      <c r="H20" s="5">
        <f>Összesen!BH21</f>
        <v>0</v>
      </c>
    </row>
    <row r="21" spans="1:8" s="11" customFormat="1" ht="15.75">
      <c r="A21" s="89" t="s">
        <v>85</v>
      </c>
      <c r="B21" s="13">
        <f>SUM(B18:B20)</f>
        <v>208000</v>
      </c>
      <c r="C21" s="13">
        <f>SUM(C18:C20)</f>
        <v>3877268</v>
      </c>
      <c r="D21" s="13">
        <f>SUM(D18:D20)</f>
        <v>87976750</v>
      </c>
      <c r="E21" s="89" t="s">
        <v>86</v>
      </c>
      <c r="F21" s="13">
        <f>SUM(F18:F20)</f>
        <v>39434333</v>
      </c>
      <c r="G21" s="13">
        <f>SUM(G18:G20)</f>
        <v>29449260</v>
      </c>
      <c r="H21" s="13">
        <f>SUM(H18:H20)</f>
        <v>109336726</v>
      </c>
    </row>
    <row r="22" spans="1:8" s="11" customFormat="1" ht="15.75">
      <c r="A22" s="91" t="s">
        <v>139</v>
      </c>
      <c r="B22" s="92">
        <f>B21-F21</f>
        <v>-39226333</v>
      </c>
      <c r="C22" s="92">
        <f>C21-G21</f>
        <v>-25571992</v>
      </c>
      <c r="D22" s="92">
        <f>D21-H21</f>
        <v>-21359976</v>
      </c>
      <c r="E22" s="295" t="s">
        <v>132</v>
      </c>
      <c r="F22" s="285">
        <v>0</v>
      </c>
      <c r="G22" s="285">
        <v>0</v>
      </c>
      <c r="H22" s="285">
        <f>Összesen!BH23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f>Összesen!AA24</f>
        <v>0</v>
      </c>
      <c r="E23" s="295"/>
      <c r="F23" s="285"/>
      <c r="G23" s="285"/>
      <c r="H23" s="285"/>
    </row>
    <row r="24" spans="1:8" s="11" customFormat="1" ht="15.75">
      <c r="A24" s="91" t="s">
        <v>131</v>
      </c>
      <c r="B24" s="5">
        <v>0</v>
      </c>
      <c r="C24" s="5">
        <v>0</v>
      </c>
      <c r="D24" s="5">
        <f>Összesen!AA25</f>
        <v>0</v>
      </c>
      <c r="E24" s="295"/>
      <c r="F24" s="285"/>
      <c r="G24" s="285"/>
      <c r="H24" s="285"/>
    </row>
    <row r="25" spans="1:8" s="11" customFormat="1" ht="31.5">
      <c r="A25" s="89" t="s">
        <v>12</v>
      </c>
      <c r="B25" s="14">
        <f>B21+B23+B24</f>
        <v>208000</v>
      </c>
      <c r="C25" s="14">
        <f>C21+C23+C24</f>
        <v>3877268</v>
      </c>
      <c r="D25" s="14">
        <f>D21+D23+D24</f>
        <v>87976750</v>
      </c>
      <c r="E25" s="89" t="s">
        <v>13</v>
      </c>
      <c r="F25" s="14">
        <f>F21+F22</f>
        <v>39434333</v>
      </c>
      <c r="G25" s="14">
        <f>G21+G22</f>
        <v>29449260</v>
      </c>
      <c r="H25" s="14">
        <f>H21+H22</f>
        <v>109336726</v>
      </c>
    </row>
    <row r="26" spans="1:8" s="93" customFormat="1" ht="16.5">
      <c r="A26" s="303" t="s">
        <v>135</v>
      </c>
      <c r="B26" s="303"/>
      <c r="C26" s="303"/>
      <c r="D26" s="303"/>
      <c r="E26" s="286" t="s">
        <v>136</v>
      </c>
      <c r="F26" s="287"/>
      <c r="G26" s="287"/>
      <c r="H26" s="288"/>
    </row>
    <row r="27" spans="1:8" s="11" customFormat="1" ht="15.75">
      <c r="A27" s="88" t="s">
        <v>137</v>
      </c>
      <c r="B27" s="5">
        <f>B11+B21</f>
        <v>93651419</v>
      </c>
      <c r="C27" s="5">
        <f>C11+C21</f>
        <v>100907596</v>
      </c>
      <c r="D27" s="5">
        <f>D11+D21</f>
        <v>174263104</v>
      </c>
      <c r="E27" s="88" t="s">
        <v>138</v>
      </c>
      <c r="F27" s="5">
        <f aca="true" t="shared" si="0" ref="F27:H28">F11+F21</f>
        <v>104005932</v>
      </c>
      <c r="G27" s="5">
        <f t="shared" si="0"/>
        <v>94591527</v>
      </c>
      <c r="H27" s="5">
        <f t="shared" si="0"/>
        <v>184816020</v>
      </c>
    </row>
    <row r="28" spans="1:8" s="11" customFormat="1" ht="15.75">
      <c r="A28" s="91" t="s">
        <v>139</v>
      </c>
      <c r="B28" s="92">
        <f>B27-F27</f>
        <v>-10354513</v>
      </c>
      <c r="C28" s="92">
        <f>C27-G27</f>
        <v>6316069</v>
      </c>
      <c r="D28" s="92">
        <f>D27-H27</f>
        <v>-10552916</v>
      </c>
      <c r="E28" s="295" t="s">
        <v>132</v>
      </c>
      <c r="F28" s="285">
        <f t="shared" si="0"/>
        <v>983766</v>
      </c>
      <c r="G28" s="285">
        <f t="shared" si="0"/>
        <v>2648015</v>
      </c>
      <c r="H28" s="285">
        <f t="shared" si="0"/>
        <v>591240</v>
      </c>
    </row>
    <row r="29" spans="1:8" s="11" customFormat="1" ht="15.75">
      <c r="A29" s="91" t="s">
        <v>130</v>
      </c>
      <c r="B29" s="5">
        <f aca="true" t="shared" si="1" ref="B29:D30">B13+B23</f>
        <v>15144939</v>
      </c>
      <c r="C29" s="5">
        <f t="shared" si="1"/>
        <v>4888951</v>
      </c>
      <c r="D29" s="5">
        <f t="shared" si="1"/>
        <v>11144156</v>
      </c>
      <c r="E29" s="295"/>
      <c r="F29" s="285"/>
      <c r="G29" s="285"/>
      <c r="H29" s="285"/>
    </row>
    <row r="30" spans="1:8" s="11" customFormat="1" ht="15.75">
      <c r="A30" s="91" t="s">
        <v>131</v>
      </c>
      <c r="B30" s="5">
        <f t="shared" si="1"/>
        <v>1082291</v>
      </c>
      <c r="C30" s="5">
        <f t="shared" si="1"/>
        <v>2587151</v>
      </c>
      <c r="D30" s="5">
        <f t="shared" si="1"/>
        <v>0</v>
      </c>
      <c r="E30" s="295"/>
      <c r="F30" s="285"/>
      <c r="G30" s="285"/>
      <c r="H30" s="285"/>
    </row>
    <row r="31" spans="1:8" s="11" customFormat="1" ht="15.75" hidden="1">
      <c r="A31" s="61" t="s">
        <v>163</v>
      </c>
      <c r="B31" s="5">
        <f>B15</f>
        <v>0</v>
      </c>
      <c r="C31" s="5">
        <f>C15</f>
        <v>0</v>
      </c>
      <c r="D31" s="5">
        <f>D15</f>
        <v>0</v>
      </c>
      <c r="E31" s="61" t="s">
        <v>164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109878649</v>
      </c>
      <c r="C32" s="14">
        <f>C27+C29+C30+C31</f>
        <v>108383698</v>
      </c>
      <c r="D32" s="14">
        <f>D27+D29+D30+D31</f>
        <v>185407260</v>
      </c>
      <c r="E32" s="87" t="s">
        <v>8</v>
      </c>
      <c r="F32" s="14">
        <f>SUM(F27:F31)</f>
        <v>104989698</v>
      </c>
      <c r="G32" s="14">
        <f>SUM(G27:G31)</f>
        <v>97239542</v>
      </c>
      <c r="H32" s="14">
        <f>SUM(H27:H31)</f>
        <v>185407260</v>
      </c>
    </row>
  </sheetData>
  <sheetProtection/>
  <mergeCells count="24">
    <mergeCell ref="H28:H30"/>
    <mergeCell ref="A26:D26"/>
    <mergeCell ref="E28:E30"/>
    <mergeCell ref="F28:F30"/>
    <mergeCell ref="G28:G30"/>
    <mergeCell ref="F22:F24"/>
    <mergeCell ref="G22:G24"/>
    <mergeCell ref="H12:H14"/>
    <mergeCell ref="H22:H24"/>
    <mergeCell ref="A9:A10"/>
    <mergeCell ref="B9:B10"/>
    <mergeCell ref="C9:C10"/>
    <mergeCell ref="A17:D17"/>
    <mergeCell ref="E22:E24"/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&amp;R1.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35"/>
  <sheetViews>
    <sheetView zoomScalePageLayoutView="0" workbookViewId="0" topLeftCell="A1">
      <pane xSplit="2" ySplit="4" topLeftCell="C5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1.28125" style="71" bestFit="1" customWidth="1"/>
    <col min="4" max="4" width="10.140625" style="71" customWidth="1"/>
    <col min="5" max="5" width="10.8515625" style="71" customWidth="1"/>
    <col min="6" max="7" width="11.421875" style="71" customWidth="1"/>
    <col min="8" max="8" width="10.140625" style="71" customWidth="1"/>
    <col min="9" max="9" width="11.28125" style="71" customWidth="1"/>
    <col min="10" max="10" width="11.140625" style="71" customWidth="1"/>
    <col min="11" max="11" width="12.421875" style="71" customWidth="1"/>
    <col min="12" max="12" width="11.57421875" style="71" customWidth="1"/>
    <col min="13" max="13" width="11.28125" style="71" customWidth="1"/>
    <col min="14" max="14" width="11.140625" style="71" customWidth="1"/>
    <col min="15" max="15" width="12.28125" style="71" customWidth="1"/>
    <col min="16" max="16" width="12.421875" style="71" hidden="1" customWidth="1"/>
    <col min="17" max="17" width="13.8515625" style="71" hidden="1" customWidth="1"/>
    <col min="18" max="16384" width="9.140625" style="71" customWidth="1"/>
  </cols>
  <sheetData>
    <row r="1" spans="1:15" s="16" customFormat="1" ht="15.75">
      <c r="A1" s="308" t="s">
        <v>705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5" t="s">
        <v>287</v>
      </c>
      <c r="C5" s="5">
        <v>3764488</v>
      </c>
      <c r="D5" s="5">
        <v>4124487</v>
      </c>
      <c r="E5" s="5">
        <v>4124487</v>
      </c>
      <c r="F5" s="5">
        <v>6539370</v>
      </c>
      <c r="G5" s="5">
        <v>6526440</v>
      </c>
      <c r="H5" s="5">
        <v>6526440</v>
      </c>
      <c r="I5" s="5">
        <v>8326440</v>
      </c>
      <c r="J5" s="5">
        <v>6526440</v>
      </c>
      <c r="K5" s="5">
        <v>6526440</v>
      </c>
      <c r="L5" s="5">
        <v>8377358</v>
      </c>
      <c r="M5" s="5">
        <v>6526440</v>
      </c>
      <c r="N5" s="5">
        <v>6526440</v>
      </c>
      <c r="O5" s="14">
        <f>SUM(C5:N5)</f>
        <v>74415270</v>
      </c>
      <c r="P5" s="12">
        <f>Összesen!AA8</f>
        <v>74415270</v>
      </c>
      <c r="Q5" s="12">
        <f aca="true" t="shared" si="0" ref="Q5:Q28">P5-O5</f>
        <v>0</v>
      </c>
    </row>
    <row r="6" spans="1:17" s="10" customFormat="1" ht="25.5">
      <c r="A6" s="1">
        <v>3</v>
      </c>
      <c r="B6" s="115" t="s">
        <v>296</v>
      </c>
      <c r="C6" s="5">
        <v>0</v>
      </c>
      <c r="D6" s="5">
        <v>0</v>
      </c>
      <c r="E6" s="5">
        <v>0</v>
      </c>
      <c r="F6" s="5">
        <v>29890000</v>
      </c>
      <c r="G6" s="5">
        <v>0</v>
      </c>
      <c r="H6" s="5">
        <v>0</v>
      </c>
      <c r="I6" s="5">
        <v>39310000</v>
      </c>
      <c r="J6" s="5">
        <v>0</v>
      </c>
      <c r="K6" s="5">
        <v>0</v>
      </c>
      <c r="L6" s="5">
        <v>18534250</v>
      </c>
      <c r="M6" s="5">
        <v>0</v>
      </c>
      <c r="N6" s="5">
        <v>0</v>
      </c>
      <c r="O6" s="14">
        <f>SUM(C6:N6)</f>
        <v>87734250</v>
      </c>
      <c r="P6" s="12">
        <f>Összesen!AA19</f>
        <v>87734250</v>
      </c>
      <c r="Q6" s="12">
        <f t="shared" si="0"/>
        <v>0</v>
      </c>
    </row>
    <row r="7" spans="1:17" s="10" customFormat="1" ht="15.75">
      <c r="A7" s="1">
        <v>4</v>
      </c>
      <c r="B7" s="115" t="s">
        <v>309</v>
      </c>
      <c r="C7" s="5">
        <v>0</v>
      </c>
      <c r="D7" s="5">
        <v>0</v>
      </c>
      <c r="E7" s="5">
        <v>325000</v>
      </c>
      <c r="F7" s="5">
        <v>0</v>
      </c>
      <c r="G7" s="5">
        <v>3120000</v>
      </c>
      <c r="H7" s="5">
        <v>0</v>
      </c>
      <c r="I7" s="5">
        <v>0</v>
      </c>
      <c r="J7" s="5">
        <v>2890000</v>
      </c>
      <c r="K7" s="5">
        <v>325000</v>
      </c>
      <c r="L7" s="5">
        <v>0</v>
      </c>
      <c r="M7" s="5">
        <v>0</v>
      </c>
      <c r="N7" s="5">
        <v>540000</v>
      </c>
      <c r="O7" s="14">
        <f aca="true" t="shared" si="1" ref="O7:O15">SUM(C7:N7)</f>
        <v>7200000</v>
      </c>
      <c r="P7" s="12">
        <f>Összesen!AA9</f>
        <v>7200000</v>
      </c>
      <c r="Q7" s="12">
        <f t="shared" si="0"/>
        <v>0</v>
      </c>
    </row>
    <row r="8" spans="1:17" s="10" customFormat="1" ht="15.75">
      <c r="A8" s="1">
        <v>5</v>
      </c>
      <c r="B8" s="115" t="s">
        <v>44</v>
      </c>
      <c r="C8" s="5">
        <v>375502</v>
      </c>
      <c r="D8" s="5">
        <v>275502</v>
      </c>
      <c r="E8" s="5">
        <v>475502</v>
      </c>
      <c r="F8" s="5">
        <v>582965</v>
      </c>
      <c r="G8" s="5">
        <v>177502</v>
      </c>
      <c r="H8" s="5">
        <v>195502</v>
      </c>
      <c r="I8" s="5">
        <v>185502</v>
      </c>
      <c r="J8" s="5">
        <v>775502</v>
      </c>
      <c r="K8" s="5">
        <v>457399</v>
      </c>
      <c r="L8" s="5">
        <v>676502</v>
      </c>
      <c r="M8" s="5">
        <v>355502</v>
      </c>
      <c r="N8" s="5">
        <v>75502</v>
      </c>
      <c r="O8" s="14">
        <f t="shared" si="1"/>
        <v>4608384</v>
      </c>
      <c r="P8" s="12">
        <f>Összesen!AA10</f>
        <v>4608384</v>
      </c>
      <c r="Q8" s="12">
        <f t="shared" si="0"/>
        <v>0</v>
      </c>
    </row>
    <row r="9" spans="1:17" s="10" customFormat="1" ht="15.75">
      <c r="A9" s="1">
        <v>6</v>
      </c>
      <c r="B9" s="115" t="s">
        <v>133</v>
      </c>
      <c r="C9" s="5"/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5" t="s">
        <v>366</v>
      </c>
      <c r="C10" s="5">
        <v>5225</v>
      </c>
      <c r="D10" s="5">
        <v>5225</v>
      </c>
      <c r="E10" s="5">
        <v>5225</v>
      </c>
      <c r="F10" s="5">
        <v>5225</v>
      </c>
      <c r="G10" s="5">
        <v>5225</v>
      </c>
      <c r="H10" s="5">
        <v>5225</v>
      </c>
      <c r="I10" s="5">
        <v>5225</v>
      </c>
      <c r="J10" s="5">
        <v>5225</v>
      </c>
      <c r="K10" s="5">
        <v>5225</v>
      </c>
      <c r="L10" s="5">
        <v>5225</v>
      </c>
      <c r="M10" s="5">
        <v>5225</v>
      </c>
      <c r="N10" s="5">
        <v>5225</v>
      </c>
      <c r="O10" s="14">
        <f t="shared" si="1"/>
        <v>62700</v>
      </c>
      <c r="P10" s="12">
        <f>Összesen!AA11</f>
        <v>62700</v>
      </c>
      <c r="Q10" s="12">
        <f t="shared" si="0"/>
        <v>0</v>
      </c>
    </row>
    <row r="11" spans="1:17" s="10" customFormat="1" ht="15.75">
      <c r="A11" s="1">
        <v>8</v>
      </c>
      <c r="B11" s="115" t="s">
        <v>367</v>
      </c>
      <c r="C11" s="5">
        <v>20208</v>
      </c>
      <c r="D11" s="5">
        <v>20208</v>
      </c>
      <c r="E11" s="5">
        <v>20208</v>
      </c>
      <c r="F11" s="5">
        <v>20208</v>
      </c>
      <c r="G11" s="5">
        <v>20208</v>
      </c>
      <c r="H11" s="5">
        <v>20209</v>
      </c>
      <c r="I11" s="5">
        <v>20208</v>
      </c>
      <c r="J11" s="5">
        <v>20209</v>
      </c>
      <c r="K11" s="5">
        <v>20209</v>
      </c>
      <c r="L11" s="5">
        <v>20208</v>
      </c>
      <c r="M11" s="5">
        <v>20209</v>
      </c>
      <c r="N11" s="5">
        <v>20208</v>
      </c>
      <c r="O11" s="14">
        <f t="shared" si="1"/>
        <v>242500</v>
      </c>
      <c r="P11" s="12">
        <f>Összesen!AA21</f>
        <v>242500</v>
      </c>
      <c r="Q11" s="12">
        <f t="shared" si="0"/>
        <v>0</v>
      </c>
    </row>
    <row r="12" spans="1:17" s="10" customFormat="1" ht="15.75">
      <c r="A12" s="1">
        <v>9</v>
      </c>
      <c r="B12" s="115" t="s">
        <v>376</v>
      </c>
      <c r="C12" s="5">
        <v>11144156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11144156</v>
      </c>
      <c r="P12" s="12">
        <f>Összesen!AA15</f>
        <v>11144156</v>
      </c>
      <c r="Q12" s="12">
        <f t="shared" si="0"/>
        <v>0</v>
      </c>
    </row>
    <row r="13" spans="1:17" s="10" customFormat="1" ht="15.75">
      <c r="A13" s="1">
        <v>10</v>
      </c>
      <c r="B13" s="115" t="s">
        <v>377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5" t="s">
        <v>374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5" t="s">
        <v>375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15309579</v>
      </c>
      <c r="D16" s="14">
        <f t="shared" si="2"/>
        <v>4425422</v>
      </c>
      <c r="E16" s="14">
        <f t="shared" si="2"/>
        <v>4950422</v>
      </c>
      <c r="F16" s="14">
        <f t="shared" si="2"/>
        <v>37037768</v>
      </c>
      <c r="G16" s="14">
        <f t="shared" si="2"/>
        <v>9849375</v>
      </c>
      <c r="H16" s="14">
        <f t="shared" si="2"/>
        <v>6747376</v>
      </c>
      <c r="I16" s="14">
        <f t="shared" si="2"/>
        <v>47847375</v>
      </c>
      <c r="J16" s="14">
        <f t="shared" si="2"/>
        <v>10217376</v>
      </c>
      <c r="K16" s="14">
        <f>SUM(K5:K15)</f>
        <v>7334273</v>
      </c>
      <c r="L16" s="14">
        <f t="shared" si="2"/>
        <v>27613543</v>
      </c>
      <c r="M16" s="14">
        <f t="shared" si="2"/>
        <v>6907376</v>
      </c>
      <c r="N16" s="14">
        <f t="shared" si="2"/>
        <v>7167375</v>
      </c>
      <c r="O16" s="14">
        <f t="shared" si="2"/>
        <v>185407260</v>
      </c>
      <c r="P16" s="12">
        <f>Összesen!AA32</f>
        <v>185407260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3310552</v>
      </c>
      <c r="D17" s="5">
        <v>3310552</v>
      </c>
      <c r="E17" s="5">
        <v>3310552</v>
      </c>
      <c r="F17" s="5">
        <v>3250207</v>
      </c>
      <c r="G17" s="5">
        <v>3372902</v>
      </c>
      <c r="H17" s="5">
        <v>3250207</v>
      </c>
      <c r="I17" s="5">
        <v>3250207</v>
      </c>
      <c r="J17" s="5">
        <v>3550207</v>
      </c>
      <c r="K17" s="5">
        <v>3250207</v>
      </c>
      <c r="L17" s="5">
        <v>3250207</v>
      </c>
      <c r="M17" s="5">
        <v>3400207</v>
      </c>
      <c r="N17" s="5">
        <v>3450207</v>
      </c>
      <c r="O17" s="14">
        <f>SUM(C17:N17)</f>
        <v>39956214</v>
      </c>
      <c r="P17" s="12">
        <f>Összesen!BH8</f>
        <v>39956214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394689</v>
      </c>
      <c r="D18" s="5">
        <v>394689</v>
      </c>
      <c r="E18" s="5">
        <v>394689</v>
      </c>
      <c r="F18" s="5">
        <v>388800</v>
      </c>
      <c r="G18" s="5">
        <v>416795</v>
      </c>
      <c r="H18" s="5">
        <v>388800</v>
      </c>
      <c r="I18" s="5">
        <v>388800</v>
      </c>
      <c r="J18" s="5">
        <v>388800</v>
      </c>
      <c r="K18" s="5">
        <v>388800</v>
      </c>
      <c r="L18" s="5">
        <v>388800</v>
      </c>
      <c r="M18" s="5">
        <v>416788</v>
      </c>
      <c r="N18" s="5">
        <v>413800</v>
      </c>
      <c r="O18" s="14">
        <f aca="true" t="shared" si="3" ref="O18:O26">SUM(C18:N18)</f>
        <v>4764250</v>
      </c>
      <c r="P18" s="12">
        <f>Összesen!BH9</f>
        <v>4764250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1986900</v>
      </c>
      <c r="D19" s="5">
        <v>1998900</v>
      </c>
      <c r="E19" s="5">
        <v>2015800</v>
      </c>
      <c r="F19" s="5">
        <v>2200000</v>
      </c>
      <c r="G19" s="5">
        <v>2159800</v>
      </c>
      <c r="H19" s="5">
        <v>2006980</v>
      </c>
      <c r="I19" s="5">
        <v>2110100</v>
      </c>
      <c r="J19" s="5">
        <v>2487000</v>
      </c>
      <c r="K19" s="5">
        <v>2315900</v>
      </c>
      <c r="L19" s="5">
        <v>2105870</v>
      </c>
      <c r="M19" s="5">
        <v>2098000</v>
      </c>
      <c r="N19" s="5">
        <v>2268119</v>
      </c>
      <c r="O19" s="14">
        <f>SUM(C19:N19)</f>
        <v>25753369</v>
      </c>
      <c r="P19" s="12">
        <f>Összesen!BH10</f>
        <v>25753369</v>
      </c>
      <c r="Q19" s="12">
        <f t="shared" si="0"/>
        <v>0</v>
      </c>
    </row>
    <row r="20" spans="1:17" s="10" customFormat="1" ht="15.75">
      <c r="A20" s="1">
        <v>17</v>
      </c>
      <c r="B20" s="69" t="s">
        <v>82</v>
      </c>
      <c r="C20" s="5">
        <v>79300</v>
      </c>
      <c r="D20" s="5">
        <v>99300</v>
      </c>
      <c r="E20" s="5">
        <v>79300</v>
      </c>
      <c r="F20" s="5">
        <v>179300</v>
      </c>
      <c r="G20" s="5">
        <v>129300</v>
      </c>
      <c r="H20" s="5">
        <v>179300</v>
      </c>
      <c r="I20" s="5">
        <v>99300</v>
      </c>
      <c r="J20" s="5">
        <v>319300</v>
      </c>
      <c r="K20" s="5">
        <v>279300</v>
      </c>
      <c r="L20" s="5">
        <v>129300</v>
      </c>
      <c r="M20" s="5">
        <v>129300</v>
      </c>
      <c r="N20" s="5">
        <v>499300</v>
      </c>
      <c r="O20" s="14">
        <f t="shared" si="3"/>
        <v>2201600</v>
      </c>
      <c r="P20" s="12">
        <f>Összesen!BH11</f>
        <v>2201600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27800</v>
      </c>
      <c r="D21" s="5">
        <v>27800</v>
      </c>
      <c r="E21" s="5">
        <v>415172</v>
      </c>
      <c r="F21" s="5">
        <v>198781</v>
      </c>
      <c r="G21" s="5">
        <v>127800</v>
      </c>
      <c r="H21" s="5">
        <v>440068</v>
      </c>
      <c r="I21" s="5">
        <v>527800</v>
      </c>
      <c r="J21" s="5">
        <v>77800</v>
      </c>
      <c r="K21" s="5">
        <v>415172</v>
      </c>
      <c r="L21" s="5">
        <v>27800</v>
      </c>
      <c r="M21" s="5">
        <v>440068</v>
      </c>
      <c r="N21" s="5">
        <v>77800</v>
      </c>
      <c r="O21" s="14">
        <f t="shared" si="3"/>
        <v>2803861</v>
      </c>
      <c r="P21" s="12">
        <f>Összesen!BH12</f>
        <v>2803861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25000000</v>
      </c>
      <c r="G22" s="5">
        <v>9525000</v>
      </c>
      <c r="H22" s="5">
        <v>1274953</v>
      </c>
      <c r="I22" s="5">
        <v>28900000</v>
      </c>
      <c r="J22" s="5">
        <v>0</v>
      </c>
      <c r="K22" s="5">
        <v>0</v>
      </c>
      <c r="L22" s="5">
        <v>33684310</v>
      </c>
      <c r="M22" s="5">
        <v>270000</v>
      </c>
      <c r="N22" s="5"/>
      <c r="O22" s="14">
        <f t="shared" si="3"/>
        <v>98654263</v>
      </c>
      <c r="P22" s="12">
        <f>Összesen!BH19</f>
        <v>98654263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398500</v>
      </c>
      <c r="F23" s="5">
        <v>0</v>
      </c>
      <c r="G23" s="5">
        <v>2897800</v>
      </c>
      <c r="H23" s="5">
        <v>101000</v>
      </c>
      <c r="I23" s="5">
        <v>6172098</v>
      </c>
      <c r="J23" s="5">
        <v>0</v>
      </c>
      <c r="K23" s="5">
        <v>230712</v>
      </c>
      <c r="L23" s="5">
        <v>0</v>
      </c>
      <c r="M23" s="5"/>
      <c r="N23" s="5">
        <v>882353</v>
      </c>
      <c r="O23" s="14">
        <f t="shared" si="3"/>
        <v>10682463</v>
      </c>
      <c r="P23" s="12">
        <f>Összesen!BH20</f>
        <v>10682463</v>
      </c>
      <c r="Q23" s="12">
        <f t="shared" si="0"/>
        <v>0</v>
      </c>
    </row>
    <row r="24" spans="1:17" s="10" customFormat="1" ht="15.75">
      <c r="A24" s="1">
        <v>21</v>
      </c>
      <c r="B24" s="69" t="s">
        <v>205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Összesen!BH21</f>
        <v>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591240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591240</v>
      </c>
      <c r="P25" s="12">
        <f>Összesen!BH14</f>
        <v>591240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6390481</v>
      </c>
      <c r="D27" s="14">
        <f aca="true" t="shared" si="4" ref="D27:O27">SUM(D17:D26)</f>
        <v>5831241</v>
      </c>
      <c r="E27" s="14">
        <f t="shared" si="4"/>
        <v>6614013</v>
      </c>
      <c r="F27" s="14">
        <f t="shared" si="4"/>
        <v>31217088</v>
      </c>
      <c r="G27" s="14">
        <f t="shared" si="4"/>
        <v>18629397</v>
      </c>
      <c r="H27" s="14">
        <f t="shared" si="4"/>
        <v>7641308</v>
      </c>
      <c r="I27" s="14">
        <f t="shared" si="4"/>
        <v>41448305</v>
      </c>
      <c r="J27" s="14">
        <f t="shared" si="4"/>
        <v>6823107</v>
      </c>
      <c r="K27" s="14">
        <f t="shared" si="4"/>
        <v>6880091</v>
      </c>
      <c r="L27" s="14">
        <f t="shared" si="4"/>
        <v>39586287</v>
      </c>
      <c r="M27" s="14">
        <f t="shared" si="4"/>
        <v>6754363</v>
      </c>
      <c r="N27" s="14">
        <f t="shared" si="4"/>
        <v>7591579</v>
      </c>
      <c r="O27" s="14">
        <f t="shared" si="4"/>
        <v>185407260</v>
      </c>
      <c r="P27" s="12">
        <f>Összesen!BH32</f>
        <v>185407260</v>
      </c>
      <c r="Q27" s="12">
        <f t="shared" si="0"/>
        <v>0</v>
      </c>
    </row>
    <row r="28" spans="1:17" ht="15.75">
      <c r="A28" s="1">
        <v>25</v>
      </c>
      <c r="B28" s="70" t="s">
        <v>114</v>
      </c>
      <c r="C28" s="14">
        <f>C16-C27</f>
        <v>8919098</v>
      </c>
      <c r="D28" s="14">
        <f>C28+D16-D27</f>
        <v>7513279</v>
      </c>
      <c r="E28" s="14">
        <f aca="true" t="shared" si="5" ref="E28:O28">D28+E16-E27</f>
        <v>5849688</v>
      </c>
      <c r="F28" s="14">
        <f t="shared" si="5"/>
        <v>11670368</v>
      </c>
      <c r="G28" s="14">
        <f t="shared" si="5"/>
        <v>2890346</v>
      </c>
      <c r="H28" s="14">
        <f t="shared" si="5"/>
        <v>1996414</v>
      </c>
      <c r="I28" s="14">
        <f t="shared" si="5"/>
        <v>8395484</v>
      </c>
      <c r="J28" s="14">
        <f t="shared" si="5"/>
        <v>11789753</v>
      </c>
      <c r="K28" s="14">
        <f t="shared" si="5"/>
        <v>12243935</v>
      </c>
      <c r="L28" s="14">
        <f t="shared" si="5"/>
        <v>271191</v>
      </c>
      <c r="M28" s="14">
        <f t="shared" si="5"/>
        <v>424204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2"/>
    </row>
    <row r="35" ht="15">
      <c r="H35" s="13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&amp;R2.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7109375" style="0" customWidth="1"/>
    <col min="2" max="2" width="53.7109375" style="0" customWidth="1"/>
    <col min="3" max="6" width="12.140625" style="0" customWidth="1"/>
  </cols>
  <sheetData>
    <row r="1" spans="1:6" s="2" customFormat="1" ht="15.75">
      <c r="A1" s="304" t="s">
        <v>520</v>
      </c>
      <c r="B1" s="304"/>
      <c r="C1" s="304"/>
      <c r="D1" s="304"/>
      <c r="E1" s="304"/>
      <c r="F1" s="30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1" t="s">
        <v>9</v>
      </c>
      <c r="C4" s="6" t="s">
        <v>479</v>
      </c>
      <c r="D4" s="6" t="s">
        <v>537</v>
      </c>
      <c r="E4" s="6" t="s">
        <v>566</v>
      </c>
      <c r="F4" s="6" t="s">
        <v>697</v>
      </c>
    </row>
    <row r="5" spans="1:6" s="10" customFormat="1" ht="15.75">
      <c r="A5" s="1">
        <v>2</v>
      </c>
      <c r="B5" s="302"/>
      <c r="C5" s="6" t="s">
        <v>693</v>
      </c>
      <c r="D5" s="6" t="s">
        <v>693</v>
      </c>
      <c r="E5" s="6" t="s">
        <v>693</v>
      </c>
      <c r="F5" s="6" t="s">
        <v>693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15.7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309" t="s">
        <v>704</v>
      </c>
      <c r="B1" s="30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526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92046</v>
      </c>
      <c r="C12" s="57">
        <f>SUM(C13,C16,C19,C25,C22)</f>
        <v>70000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92046</v>
      </c>
      <c r="C25" s="58">
        <f>SUM(C26:C27)</f>
        <v>70000</v>
      </c>
    </row>
    <row r="26" spans="1:3" ht="18">
      <c r="A26" s="78" t="s">
        <v>68</v>
      </c>
      <c r="B26" s="59">
        <v>92046</v>
      </c>
      <c r="C26" s="59">
        <v>70000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92046</v>
      </c>
      <c r="C29" s="57">
        <f>SUM(C8,C11,C12,C28,C4,C7)</f>
        <v>70000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98" t="s">
        <v>516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16" customFormat="1" ht="15.75">
      <c r="A2" s="299" t="s">
        <v>379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16" customFormat="1" ht="15.75">
      <c r="A3" s="299" t="s">
        <v>378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5.75">
      <c r="A4" s="299" t="s">
        <v>541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96" t="s">
        <v>9</v>
      </c>
      <c r="C7" s="311" t="s">
        <v>537</v>
      </c>
      <c r="D7" s="311"/>
      <c r="E7" s="311"/>
      <c r="F7" s="312"/>
      <c r="G7" s="313" t="s">
        <v>566</v>
      </c>
      <c r="H7" s="311"/>
      <c r="I7" s="311"/>
      <c r="J7" s="312"/>
      <c r="K7" s="311" t="s">
        <v>697</v>
      </c>
      <c r="L7" s="312"/>
    </row>
    <row r="8" spans="1:12" s="3" customFormat="1" ht="31.5">
      <c r="A8" s="1"/>
      <c r="B8" s="310"/>
      <c r="C8" s="4" t="s">
        <v>568</v>
      </c>
      <c r="D8" s="4" t="s">
        <v>569</v>
      </c>
      <c r="E8" s="4" t="s">
        <v>702</v>
      </c>
      <c r="F8" s="4" t="s">
        <v>703</v>
      </c>
      <c r="G8" s="4" t="s">
        <v>568</v>
      </c>
      <c r="H8" s="4" t="s">
        <v>569</v>
      </c>
      <c r="I8" s="4" t="s">
        <v>702</v>
      </c>
      <c r="J8" s="4" t="s">
        <v>703</v>
      </c>
      <c r="K8" s="4" t="s">
        <v>702</v>
      </c>
      <c r="L8" s="4" t="s">
        <v>703</v>
      </c>
    </row>
    <row r="9" spans="1:12" s="3" customFormat="1" ht="15.75">
      <c r="A9" s="1">
        <v>2</v>
      </c>
      <c r="B9" s="297"/>
      <c r="C9" s="6" t="s">
        <v>380</v>
      </c>
      <c r="D9" s="6" t="s">
        <v>380</v>
      </c>
      <c r="E9" s="6" t="s">
        <v>4</v>
      </c>
      <c r="F9" s="6" t="s">
        <v>4</v>
      </c>
      <c r="G9" s="6" t="s">
        <v>380</v>
      </c>
      <c r="H9" s="6" t="s">
        <v>380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386</v>
      </c>
      <c r="C10" s="15">
        <v>4500000</v>
      </c>
      <c r="D10" s="15">
        <v>4500000</v>
      </c>
      <c r="E10" s="15">
        <v>4500000</v>
      </c>
      <c r="F10" s="15">
        <v>4500000</v>
      </c>
      <c r="G10" s="15">
        <v>4500000</v>
      </c>
      <c r="H10" s="15">
        <v>4500000</v>
      </c>
      <c r="I10" s="15">
        <v>4500000</v>
      </c>
      <c r="J10" s="15">
        <v>4500000</v>
      </c>
      <c r="K10" s="15">
        <v>4500000</v>
      </c>
      <c r="L10" s="15">
        <v>4500000</v>
      </c>
    </row>
    <row r="11" spans="1:12" ht="30">
      <c r="A11" s="1">
        <v>4</v>
      </c>
      <c r="B11" s="44" t="s">
        <v>387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30000</v>
      </c>
      <c r="D12" s="15">
        <v>30000</v>
      </c>
      <c r="E12" s="15">
        <v>30000</v>
      </c>
      <c r="F12" s="15">
        <v>30000</v>
      </c>
      <c r="G12" s="15">
        <v>30000</v>
      </c>
      <c r="H12" s="15">
        <v>30000</v>
      </c>
      <c r="I12" s="15">
        <v>30000</v>
      </c>
      <c r="J12" s="15">
        <v>30000</v>
      </c>
      <c r="K12" s="15">
        <v>30000</v>
      </c>
      <c r="L12" s="15">
        <v>30000</v>
      </c>
    </row>
    <row r="13" spans="1:12" ht="45">
      <c r="A13" s="1">
        <v>6</v>
      </c>
      <c r="B13" s="44" t="s">
        <v>30</v>
      </c>
      <c r="C13" s="15">
        <v>650000</v>
      </c>
      <c r="D13" s="15">
        <v>650000</v>
      </c>
      <c r="E13" s="15">
        <v>650000</v>
      </c>
      <c r="F13" s="15">
        <v>650000</v>
      </c>
      <c r="G13" s="15">
        <v>650000</v>
      </c>
      <c r="H13" s="15">
        <v>650000</v>
      </c>
      <c r="I13" s="15">
        <v>650000</v>
      </c>
      <c r="J13" s="15">
        <v>650000</v>
      </c>
      <c r="K13" s="15">
        <v>650000</v>
      </c>
      <c r="L13" s="15">
        <v>650000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5180000</v>
      </c>
      <c r="D17" s="18">
        <f>SUM(D10:D16)</f>
        <v>5180000</v>
      </c>
      <c r="E17" s="18">
        <f aca="true" t="shared" si="0" ref="E17:L17">SUM(E10:E16)</f>
        <v>5180000</v>
      </c>
      <c r="F17" s="18">
        <f t="shared" si="0"/>
        <v>5180000</v>
      </c>
      <c r="G17" s="18">
        <f t="shared" si="0"/>
        <v>5180000</v>
      </c>
      <c r="H17" s="18">
        <f>SUM(H10:H16)</f>
        <v>5180000</v>
      </c>
      <c r="I17" s="18">
        <f t="shared" si="0"/>
        <v>5180000</v>
      </c>
      <c r="J17" s="18">
        <f t="shared" si="0"/>
        <v>5180000</v>
      </c>
      <c r="K17" s="18">
        <f t="shared" si="0"/>
        <v>5180000</v>
      </c>
      <c r="L17" s="18">
        <f t="shared" si="0"/>
        <v>5180000</v>
      </c>
    </row>
    <row r="18" spans="1:12" ht="15.75">
      <c r="A18" s="1">
        <v>11</v>
      </c>
      <c r="B18" s="46" t="s">
        <v>52</v>
      </c>
      <c r="C18" s="18">
        <f>ROUNDDOWN(C17*0.5,0)</f>
        <v>2590000</v>
      </c>
      <c r="D18" s="18">
        <f>ROUNDDOWN(D17*0.5,0)</f>
        <v>2590000</v>
      </c>
      <c r="E18" s="18">
        <f aca="true" t="shared" si="1" ref="E18:L18">ROUNDDOWN(E17*0.5,0)</f>
        <v>2590000</v>
      </c>
      <c r="F18" s="18">
        <f t="shared" si="1"/>
        <v>2590000</v>
      </c>
      <c r="G18" s="18">
        <f t="shared" si="1"/>
        <v>2590000</v>
      </c>
      <c r="H18" s="18">
        <f>ROUNDDOWN(H17*0.5,0)</f>
        <v>2590000</v>
      </c>
      <c r="I18" s="18">
        <f t="shared" si="1"/>
        <v>2590000</v>
      </c>
      <c r="J18" s="18">
        <f t="shared" si="1"/>
        <v>2590000</v>
      </c>
      <c r="K18" s="18">
        <f t="shared" si="1"/>
        <v>2590000</v>
      </c>
      <c r="L18" s="18">
        <f t="shared" si="1"/>
        <v>2590000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2590000</v>
      </c>
      <c r="D27" s="18">
        <f t="shared" si="3"/>
        <v>2590000</v>
      </c>
      <c r="E27" s="18">
        <f t="shared" si="3"/>
        <v>2590000</v>
      </c>
      <c r="F27" s="18">
        <f t="shared" si="3"/>
        <v>2590000</v>
      </c>
      <c r="G27" s="18">
        <f t="shared" si="3"/>
        <v>2590000</v>
      </c>
      <c r="H27" s="18">
        <f t="shared" si="3"/>
        <v>2590000</v>
      </c>
      <c r="I27" s="18">
        <f t="shared" si="3"/>
        <v>2590000</v>
      </c>
      <c r="J27" s="18">
        <f t="shared" si="3"/>
        <v>2590000</v>
      </c>
      <c r="K27" s="18">
        <f t="shared" si="3"/>
        <v>2590000</v>
      </c>
      <c r="L27" s="18">
        <f t="shared" si="3"/>
        <v>2590000</v>
      </c>
    </row>
    <row r="28" spans="1:12" s="22" customFormat="1" ht="42.75">
      <c r="A28" s="1">
        <v>21</v>
      </c>
      <c r="B28" s="47" t="s">
        <v>383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19"/>
  <sheetViews>
    <sheetView zoomScalePageLayoutView="0" workbookViewId="0" topLeftCell="A251">
      <selection activeCell="A4" sqref="A4:IV4"/>
    </sheetView>
  </sheetViews>
  <sheetFormatPr defaultColWidth="9.140625" defaultRowHeight="15"/>
  <cols>
    <col min="1" max="1" width="71.28125" style="112" customWidth="1"/>
    <col min="2" max="2" width="5.7109375" style="16" customWidth="1"/>
    <col min="3" max="3" width="12.140625" style="16" hidden="1" customWidth="1"/>
    <col min="4" max="4" width="12.140625" style="16" customWidth="1"/>
    <col min="5" max="10" width="12.140625" style="16" hidden="1" customWidth="1"/>
    <col min="11" max="11" width="9.140625" style="16" hidden="1" customWidth="1"/>
    <col min="12" max="16384" width="9.140625" style="16" customWidth="1"/>
  </cols>
  <sheetData>
    <row r="1" spans="1:9" ht="15.75" customHeight="1">
      <c r="A1" s="314" t="s">
        <v>683</v>
      </c>
      <c r="B1" s="314"/>
      <c r="C1" s="314"/>
      <c r="D1" s="314"/>
      <c r="E1" s="314"/>
      <c r="F1" s="314"/>
      <c r="G1" s="314"/>
      <c r="H1" s="314"/>
      <c r="I1" s="314"/>
    </row>
    <row r="2" spans="1:9" ht="15.75">
      <c r="A2" s="299" t="s">
        <v>521</v>
      </c>
      <c r="B2" s="299"/>
      <c r="C2" s="299"/>
      <c r="D2" s="299"/>
      <c r="E2" s="299"/>
      <c r="F2" s="299"/>
      <c r="G2" s="299"/>
      <c r="H2" s="299"/>
      <c r="I2" s="299"/>
    </row>
    <row r="3" spans="1:10" ht="15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hidden="1">
      <c r="A4" s="110"/>
      <c r="B4" s="42"/>
      <c r="C4" s="132" t="s">
        <v>692</v>
      </c>
      <c r="D4" s="132" t="s">
        <v>752</v>
      </c>
      <c r="E4" s="132"/>
      <c r="F4" s="132"/>
      <c r="G4" s="132"/>
      <c r="H4" s="132"/>
      <c r="I4" s="132"/>
      <c r="J4" s="132"/>
    </row>
    <row r="5" spans="1:10" s="10" customFormat="1" ht="31.5">
      <c r="A5" s="100" t="s">
        <v>9</v>
      </c>
      <c r="B5" s="17" t="s">
        <v>140</v>
      </c>
      <c r="C5" s="38" t="s">
        <v>693</v>
      </c>
      <c r="D5" s="38" t="s">
        <v>693</v>
      </c>
      <c r="E5" s="38" t="s">
        <v>693</v>
      </c>
      <c r="F5" s="38" t="s">
        <v>693</v>
      </c>
      <c r="G5" s="38" t="s">
        <v>693</v>
      </c>
      <c r="H5" s="38" t="s">
        <v>693</v>
      </c>
      <c r="I5" s="38" t="s">
        <v>693</v>
      </c>
      <c r="J5" s="38" t="s">
        <v>693</v>
      </c>
    </row>
    <row r="6" spans="1:10" s="10" customFormat="1" ht="16.5">
      <c r="A6" s="66" t="s">
        <v>85</v>
      </c>
      <c r="B6" s="103"/>
      <c r="C6" s="81"/>
      <c r="D6" s="81"/>
      <c r="E6" s="81"/>
      <c r="F6" s="81"/>
      <c r="G6" s="81"/>
      <c r="H6" s="81"/>
      <c r="I6" s="81"/>
      <c r="J6" s="81"/>
    </row>
    <row r="7" spans="1:10" s="10" customFormat="1" ht="15.75">
      <c r="A7" s="65" t="s">
        <v>264</v>
      </c>
      <c r="B7" s="17"/>
      <c r="C7" s="81"/>
      <c r="D7" s="81"/>
      <c r="E7" s="81"/>
      <c r="F7" s="81"/>
      <c r="G7" s="81"/>
      <c r="H7" s="81"/>
      <c r="I7" s="81"/>
      <c r="J7" s="81"/>
    </row>
    <row r="8" spans="1:10" s="10" customFormat="1" ht="15.75" hidden="1">
      <c r="A8" s="85" t="s">
        <v>148</v>
      </c>
      <c r="B8" s="17">
        <v>2</v>
      </c>
      <c r="C8" s="81"/>
      <c r="D8" s="81"/>
      <c r="E8" s="81"/>
      <c r="F8" s="81"/>
      <c r="G8" s="81"/>
      <c r="H8" s="81"/>
      <c r="I8" s="81"/>
      <c r="J8" s="81"/>
    </row>
    <row r="9" spans="1:11" s="10" customFormat="1" ht="15.75">
      <c r="A9" s="85" t="s">
        <v>149</v>
      </c>
      <c r="B9" s="17">
        <v>2</v>
      </c>
      <c r="C9" s="81">
        <v>2178710</v>
      </c>
      <c r="D9" s="81">
        <v>2178710</v>
      </c>
      <c r="E9" s="81"/>
      <c r="F9" s="81"/>
      <c r="G9" s="81"/>
      <c r="H9" s="81"/>
      <c r="I9" s="81"/>
      <c r="J9" s="81"/>
      <c r="K9" s="12">
        <f>D9-C9</f>
        <v>0</v>
      </c>
    </row>
    <row r="10" spans="1:11" s="10" customFormat="1" ht="15.75">
      <c r="A10" s="85" t="s">
        <v>150</v>
      </c>
      <c r="B10" s="17">
        <v>2</v>
      </c>
      <c r="C10" s="81">
        <v>1056000</v>
      </c>
      <c r="D10" s="81">
        <v>1056000</v>
      </c>
      <c r="E10" s="81"/>
      <c r="F10" s="81"/>
      <c r="G10" s="81"/>
      <c r="H10" s="81"/>
      <c r="I10" s="81"/>
      <c r="J10" s="81"/>
      <c r="K10" s="12">
        <f aca="true" t="shared" si="0" ref="K10:K73">D10-C10</f>
        <v>0</v>
      </c>
    </row>
    <row r="11" spans="1:11" s="10" customFormat="1" ht="15.75">
      <c r="A11" s="85" t="s">
        <v>151</v>
      </c>
      <c r="B11" s="17">
        <v>2</v>
      </c>
      <c r="C11" s="81">
        <v>762105</v>
      </c>
      <c r="D11" s="81">
        <v>762105</v>
      </c>
      <c r="E11" s="81"/>
      <c r="F11" s="81"/>
      <c r="G11" s="81"/>
      <c r="H11" s="81"/>
      <c r="I11" s="81"/>
      <c r="J11" s="81"/>
      <c r="K11" s="12">
        <f t="shared" si="0"/>
        <v>0</v>
      </c>
    </row>
    <row r="12" spans="1:11" s="10" customFormat="1" ht="15.75">
      <c r="A12" s="85" t="s">
        <v>152</v>
      </c>
      <c r="B12" s="17">
        <v>2</v>
      </c>
      <c r="C12" s="81">
        <v>456270</v>
      </c>
      <c r="D12" s="81">
        <v>456270</v>
      </c>
      <c r="E12" s="81"/>
      <c r="F12" s="81"/>
      <c r="G12" s="81"/>
      <c r="H12" s="81"/>
      <c r="I12" s="81"/>
      <c r="J12" s="81"/>
      <c r="K12" s="12">
        <f t="shared" si="0"/>
        <v>0</v>
      </c>
    </row>
    <row r="13" spans="1:11" s="10" customFormat="1" ht="15.75">
      <c r="A13" s="85" t="s">
        <v>266</v>
      </c>
      <c r="B13" s="17">
        <v>2</v>
      </c>
      <c r="C13" s="81">
        <v>5000000</v>
      </c>
      <c r="D13" s="81">
        <v>5000000</v>
      </c>
      <c r="E13" s="81"/>
      <c r="F13" s="81"/>
      <c r="G13" s="81"/>
      <c r="H13" s="81"/>
      <c r="I13" s="81"/>
      <c r="J13" s="81"/>
      <c r="K13" s="12">
        <f t="shared" si="0"/>
        <v>0</v>
      </c>
    </row>
    <row r="14" spans="1:11" s="10" customFormat="1" ht="15.75" hidden="1">
      <c r="A14" s="85" t="s">
        <v>267</v>
      </c>
      <c r="B14" s="17">
        <v>2</v>
      </c>
      <c r="C14" s="81"/>
      <c r="D14" s="81"/>
      <c r="E14" s="81"/>
      <c r="F14" s="81"/>
      <c r="G14" s="81"/>
      <c r="H14" s="81"/>
      <c r="I14" s="81"/>
      <c r="J14" s="81"/>
      <c r="K14" s="12">
        <f t="shared" si="0"/>
        <v>0</v>
      </c>
    </row>
    <row r="15" spans="1:11" s="10" customFormat="1" ht="15.75">
      <c r="A15" s="111" t="s">
        <v>470</v>
      </c>
      <c r="B15" s="17">
        <v>2</v>
      </c>
      <c r="C15" s="81">
        <v>-805754</v>
      </c>
      <c r="D15" s="81">
        <v>-805754</v>
      </c>
      <c r="E15" s="81"/>
      <c r="F15" s="81"/>
      <c r="G15" s="81"/>
      <c r="H15" s="81"/>
      <c r="I15" s="81"/>
      <c r="J15" s="81"/>
      <c r="K15" s="12">
        <f t="shared" si="0"/>
        <v>0</v>
      </c>
    </row>
    <row r="16" spans="1:11" s="10" customFormat="1" ht="15.75">
      <c r="A16" s="85" t="s">
        <v>565</v>
      </c>
      <c r="B16" s="17">
        <v>2</v>
      </c>
      <c r="C16" s="81">
        <v>990400</v>
      </c>
      <c r="D16" s="81">
        <v>990400</v>
      </c>
      <c r="E16" s="81"/>
      <c r="F16" s="81"/>
      <c r="G16" s="81"/>
      <c r="H16" s="81"/>
      <c r="I16" s="81"/>
      <c r="J16" s="81"/>
      <c r="K16" s="12">
        <f t="shared" si="0"/>
        <v>0</v>
      </c>
    </row>
    <row r="17" spans="1:11" s="10" customFormat="1" ht="15.75">
      <c r="A17" s="85" t="s">
        <v>286</v>
      </c>
      <c r="B17" s="17">
        <v>2</v>
      </c>
      <c r="C17" s="81">
        <v>15300</v>
      </c>
      <c r="D17" s="81">
        <v>15300</v>
      </c>
      <c r="E17" s="81"/>
      <c r="F17" s="81"/>
      <c r="G17" s="81"/>
      <c r="H17" s="81"/>
      <c r="I17" s="81"/>
      <c r="J17" s="81"/>
      <c r="K17" s="12">
        <f t="shared" si="0"/>
        <v>0</v>
      </c>
    </row>
    <row r="18" spans="1:11" s="10" customFormat="1" ht="31.5">
      <c r="A18" s="108" t="s">
        <v>265</v>
      </c>
      <c r="B18" s="17"/>
      <c r="C18" s="81">
        <f>SUM(C8:C17)</f>
        <v>9653031</v>
      </c>
      <c r="D18" s="81">
        <f>SUM(D8:D17)</f>
        <v>9653031</v>
      </c>
      <c r="E18" s="81"/>
      <c r="F18" s="81"/>
      <c r="G18" s="81"/>
      <c r="H18" s="81"/>
      <c r="I18" s="81"/>
      <c r="J18" s="81"/>
      <c r="K18" s="12">
        <f t="shared" si="0"/>
        <v>0</v>
      </c>
    </row>
    <row r="19" spans="1:11" s="10" customFormat="1" ht="15.75" hidden="1">
      <c r="A19" s="85" t="s">
        <v>269</v>
      </c>
      <c r="B19" s="17">
        <v>2</v>
      </c>
      <c r="C19" s="81"/>
      <c r="D19" s="81"/>
      <c r="E19" s="81"/>
      <c r="F19" s="81"/>
      <c r="G19" s="81"/>
      <c r="H19" s="81"/>
      <c r="I19" s="81"/>
      <c r="J19" s="81"/>
      <c r="K19" s="12">
        <f t="shared" si="0"/>
        <v>0</v>
      </c>
    </row>
    <row r="20" spans="1:11" s="10" customFormat="1" ht="15.75" hidden="1">
      <c r="A20" s="85" t="s">
        <v>270</v>
      </c>
      <c r="B20" s="17">
        <v>2</v>
      </c>
      <c r="C20" s="81"/>
      <c r="D20" s="81"/>
      <c r="E20" s="81"/>
      <c r="F20" s="81"/>
      <c r="G20" s="81"/>
      <c r="H20" s="81"/>
      <c r="I20" s="81"/>
      <c r="J20" s="81"/>
      <c r="K20" s="12">
        <f t="shared" si="0"/>
        <v>0</v>
      </c>
    </row>
    <row r="21" spans="1:11" s="10" customFormat="1" ht="15.75" hidden="1">
      <c r="A21" s="108" t="s">
        <v>268</v>
      </c>
      <c r="B21" s="17"/>
      <c r="C21" s="81">
        <f>SUM(C19:C20)</f>
        <v>0</v>
      </c>
      <c r="D21" s="81">
        <f>SUM(D19:D20)</f>
        <v>0</v>
      </c>
      <c r="E21" s="81"/>
      <c r="F21" s="81"/>
      <c r="G21" s="81"/>
      <c r="H21" s="81"/>
      <c r="I21" s="81"/>
      <c r="J21" s="81"/>
      <c r="K21" s="12">
        <f t="shared" si="0"/>
        <v>0</v>
      </c>
    </row>
    <row r="22" spans="1:11" s="10" customFormat="1" ht="15.75" hidden="1">
      <c r="A22" s="85" t="s">
        <v>271</v>
      </c>
      <c r="B22" s="17">
        <v>2</v>
      </c>
      <c r="C22" s="81"/>
      <c r="D22" s="81"/>
      <c r="E22" s="81"/>
      <c r="F22" s="81"/>
      <c r="G22" s="81"/>
      <c r="H22" s="81"/>
      <c r="I22" s="81"/>
      <c r="J22" s="81"/>
      <c r="K22" s="12">
        <f t="shared" si="0"/>
        <v>0</v>
      </c>
    </row>
    <row r="23" spans="1:11" s="10" customFormat="1" ht="15.75" hidden="1">
      <c r="A23" s="85" t="s">
        <v>272</v>
      </c>
      <c r="B23" s="17">
        <v>2</v>
      </c>
      <c r="C23" s="81"/>
      <c r="D23" s="81"/>
      <c r="E23" s="81"/>
      <c r="F23" s="81"/>
      <c r="G23" s="81"/>
      <c r="H23" s="81"/>
      <c r="I23" s="81"/>
      <c r="J23" s="81"/>
      <c r="K23" s="12">
        <f t="shared" si="0"/>
        <v>0</v>
      </c>
    </row>
    <row r="24" spans="1:11" s="10" customFormat="1" ht="15.75" hidden="1">
      <c r="A24" s="111" t="s">
        <v>470</v>
      </c>
      <c r="B24" s="17">
        <v>2</v>
      </c>
      <c r="C24" s="81"/>
      <c r="D24" s="81"/>
      <c r="E24" s="81"/>
      <c r="F24" s="81"/>
      <c r="G24" s="81"/>
      <c r="H24" s="81"/>
      <c r="I24" s="81"/>
      <c r="J24" s="81"/>
      <c r="K24" s="12">
        <f t="shared" si="0"/>
        <v>0</v>
      </c>
    </row>
    <row r="25" spans="1:11" s="10" customFormat="1" ht="15.75">
      <c r="A25" s="85" t="s">
        <v>275</v>
      </c>
      <c r="B25" s="17">
        <v>2</v>
      </c>
      <c r="C25" s="81">
        <v>387520</v>
      </c>
      <c r="D25" s="81">
        <v>387520</v>
      </c>
      <c r="E25" s="81"/>
      <c r="F25" s="81"/>
      <c r="G25" s="81"/>
      <c r="H25" s="81"/>
      <c r="I25" s="81"/>
      <c r="J25" s="81"/>
      <c r="K25" s="12">
        <f t="shared" si="0"/>
        <v>0</v>
      </c>
    </row>
    <row r="26" spans="1:11" s="10" customFormat="1" ht="15.75" hidden="1">
      <c r="A26" s="85" t="s">
        <v>276</v>
      </c>
      <c r="B26" s="17">
        <v>2</v>
      </c>
      <c r="C26" s="81"/>
      <c r="D26" s="81"/>
      <c r="E26" s="81"/>
      <c r="F26" s="81"/>
      <c r="G26" s="81"/>
      <c r="H26" s="81"/>
      <c r="I26" s="81"/>
      <c r="J26" s="81"/>
      <c r="K26" s="12">
        <f t="shared" si="0"/>
        <v>0</v>
      </c>
    </row>
    <row r="27" spans="1:11" s="10" customFormat="1" ht="31.5">
      <c r="A27" s="85" t="s">
        <v>471</v>
      </c>
      <c r="B27" s="17">
        <v>2</v>
      </c>
      <c r="C27" s="81">
        <v>2831000</v>
      </c>
      <c r="D27" s="81">
        <v>2831000</v>
      </c>
      <c r="E27" s="81"/>
      <c r="F27" s="81"/>
      <c r="G27" s="81"/>
      <c r="H27" s="81"/>
      <c r="I27" s="81"/>
      <c r="J27" s="81"/>
      <c r="K27" s="12">
        <f t="shared" si="0"/>
        <v>0</v>
      </c>
    </row>
    <row r="28" spans="1:11" s="10" customFormat="1" ht="15.75" hidden="1">
      <c r="A28" s="85" t="s">
        <v>273</v>
      </c>
      <c r="B28" s="17">
        <v>2</v>
      </c>
      <c r="C28" s="81"/>
      <c r="D28" s="81"/>
      <c r="E28" s="81"/>
      <c r="F28" s="81"/>
      <c r="G28" s="81"/>
      <c r="H28" s="81"/>
      <c r="I28" s="81"/>
      <c r="J28" s="81"/>
      <c r="K28" s="12">
        <f t="shared" si="0"/>
        <v>0</v>
      </c>
    </row>
    <row r="29" spans="1:11" s="10" customFormat="1" ht="15.75">
      <c r="A29" s="85" t="s">
        <v>508</v>
      </c>
      <c r="B29" s="17">
        <v>2</v>
      </c>
      <c r="C29" s="81">
        <v>109440</v>
      </c>
      <c r="D29" s="81">
        <v>109440</v>
      </c>
      <c r="E29" s="81"/>
      <c r="F29" s="81"/>
      <c r="G29" s="81"/>
      <c r="H29" s="81"/>
      <c r="I29" s="81"/>
      <c r="J29" s="81"/>
      <c r="K29" s="12">
        <f t="shared" si="0"/>
        <v>0</v>
      </c>
    </row>
    <row r="30" spans="1:11" s="10" customFormat="1" ht="31.5">
      <c r="A30" s="108" t="s">
        <v>274</v>
      </c>
      <c r="B30" s="17"/>
      <c r="C30" s="81">
        <f>SUM(C22:C29)</f>
        <v>3327960</v>
      </c>
      <c r="D30" s="81">
        <f>SUM(D22:D29)</f>
        <v>3327960</v>
      </c>
      <c r="E30" s="81"/>
      <c r="F30" s="81"/>
      <c r="G30" s="81"/>
      <c r="H30" s="81"/>
      <c r="I30" s="81"/>
      <c r="J30" s="81"/>
      <c r="K30" s="12">
        <f t="shared" si="0"/>
        <v>0</v>
      </c>
    </row>
    <row r="31" spans="1:11" s="10" customFormat="1" ht="31.5">
      <c r="A31" s="85" t="s">
        <v>277</v>
      </c>
      <c r="B31" s="17">
        <v>2</v>
      </c>
      <c r="C31" s="81">
        <v>1800000</v>
      </c>
      <c r="D31" s="81">
        <v>1800000</v>
      </c>
      <c r="E31" s="81"/>
      <c r="F31" s="81"/>
      <c r="G31" s="81"/>
      <c r="H31" s="81"/>
      <c r="I31" s="81"/>
      <c r="J31" s="81"/>
      <c r="K31" s="12">
        <f t="shared" si="0"/>
        <v>0</v>
      </c>
    </row>
    <row r="32" spans="1:11" s="10" customFormat="1" ht="31.5">
      <c r="A32" s="108" t="s">
        <v>278</v>
      </c>
      <c r="B32" s="17"/>
      <c r="C32" s="81">
        <f>SUM(C31)</f>
        <v>1800000</v>
      </c>
      <c r="D32" s="81">
        <f>SUM(D31)</f>
        <v>1800000</v>
      </c>
      <c r="E32" s="81"/>
      <c r="F32" s="81"/>
      <c r="G32" s="81"/>
      <c r="H32" s="81"/>
      <c r="I32" s="81"/>
      <c r="J32" s="81"/>
      <c r="K32" s="12">
        <f t="shared" si="0"/>
        <v>0</v>
      </c>
    </row>
    <row r="33" spans="1:11" s="10" customFormat="1" ht="15.75" hidden="1">
      <c r="A33" s="85" t="s">
        <v>279</v>
      </c>
      <c r="B33" s="17">
        <v>2</v>
      </c>
      <c r="C33" s="81"/>
      <c r="D33" s="81"/>
      <c r="E33" s="81"/>
      <c r="F33" s="81"/>
      <c r="G33" s="81"/>
      <c r="H33" s="81"/>
      <c r="I33" s="81"/>
      <c r="J33" s="81"/>
      <c r="K33" s="12">
        <f t="shared" si="0"/>
        <v>0</v>
      </c>
    </row>
    <row r="34" spans="1:11" s="10" customFormat="1" ht="15.75" hidden="1">
      <c r="A34" s="85" t="s">
        <v>280</v>
      </c>
      <c r="B34" s="17">
        <v>2</v>
      </c>
      <c r="C34" s="81"/>
      <c r="D34" s="81"/>
      <c r="E34" s="81"/>
      <c r="F34" s="81"/>
      <c r="G34" s="81"/>
      <c r="H34" s="81"/>
      <c r="I34" s="81"/>
      <c r="J34" s="81"/>
      <c r="K34" s="12">
        <f t="shared" si="0"/>
        <v>0</v>
      </c>
    </row>
    <row r="35" spans="1:11" s="10" customFormat="1" ht="15.75" hidden="1">
      <c r="A35" s="85" t="s">
        <v>281</v>
      </c>
      <c r="B35" s="17">
        <v>2</v>
      </c>
      <c r="C35" s="81"/>
      <c r="D35" s="81"/>
      <c r="E35" s="81"/>
      <c r="F35" s="81"/>
      <c r="G35" s="81"/>
      <c r="H35" s="81"/>
      <c r="I35" s="81"/>
      <c r="J35" s="81"/>
      <c r="K35" s="12">
        <f t="shared" si="0"/>
        <v>0</v>
      </c>
    </row>
    <row r="36" spans="1:11" s="10" customFormat="1" ht="15.75" hidden="1">
      <c r="A36" s="85" t="s">
        <v>282</v>
      </c>
      <c r="B36" s="17">
        <v>2</v>
      </c>
      <c r="C36" s="81"/>
      <c r="D36" s="81"/>
      <c r="E36" s="81"/>
      <c r="F36" s="81"/>
      <c r="G36" s="81"/>
      <c r="H36" s="81"/>
      <c r="I36" s="81"/>
      <c r="J36" s="81"/>
      <c r="K36" s="12">
        <f t="shared" si="0"/>
        <v>0</v>
      </c>
    </row>
    <row r="37" spans="1:11" s="10" customFormat="1" ht="15.75" hidden="1">
      <c r="A37" s="85" t="s">
        <v>283</v>
      </c>
      <c r="B37" s="17">
        <v>2</v>
      </c>
      <c r="C37" s="81"/>
      <c r="D37" s="81"/>
      <c r="E37" s="81"/>
      <c r="F37" s="81"/>
      <c r="G37" s="81"/>
      <c r="H37" s="81"/>
      <c r="I37" s="81"/>
      <c r="J37" s="81"/>
      <c r="K37" s="12">
        <f t="shared" si="0"/>
        <v>0</v>
      </c>
    </row>
    <row r="38" spans="1:11" s="10" customFormat="1" ht="15.75" hidden="1">
      <c r="A38" s="85" t="s">
        <v>284</v>
      </c>
      <c r="B38" s="17">
        <v>2</v>
      </c>
      <c r="C38" s="81"/>
      <c r="D38" s="81"/>
      <c r="E38" s="81"/>
      <c r="F38" s="81"/>
      <c r="G38" s="81"/>
      <c r="H38" s="81"/>
      <c r="I38" s="81"/>
      <c r="J38" s="81"/>
      <c r="K38" s="12">
        <f t="shared" si="0"/>
        <v>0</v>
      </c>
    </row>
    <row r="39" spans="1:11" s="10" customFormat="1" ht="15.75" hidden="1">
      <c r="A39" s="85" t="s">
        <v>496</v>
      </c>
      <c r="B39" s="17">
        <v>2</v>
      </c>
      <c r="C39" s="81"/>
      <c r="D39" s="81"/>
      <c r="E39" s="81"/>
      <c r="F39" s="81"/>
      <c r="G39" s="81"/>
      <c r="H39" s="81"/>
      <c r="I39" s="81"/>
      <c r="J39" s="81"/>
      <c r="K39" s="12">
        <f t="shared" si="0"/>
        <v>0</v>
      </c>
    </row>
    <row r="40" spans="1:11" s="10" customFormat="1" ht="15.75" hidden="1">
      <c r="A40" s="85" t="s">
        <v>285</v>
      </c>
      <c r="B40" s="17">
        <v>2</v>
      </c>
      <c r="C40" s="81"/>
      <c r="D40" s="81"/>
      <c r="E40" s="81"/>
      <c r="F40" s="81"/>
      <c r="G40" s="81"/>
      <c r="H40" s="81"/>
      <c r="I40" s="81"/>
      <c r="J40" s="81"/>
      <c r="K40" s="12">
        <f t="shared" si="0"/>
        <v>0</v>
      </c>
    </row>
    <row r="41" spans="1:11" s="10" customFormat="1" ht="15.75" hidden="1">
      <c r="A41" s="85" t="s">
        <v>425</v>
      </c>
      <c r="B41" s="17">
        <v>2</v>
      </c>
      <c r="C41" s="81"/>
      <c r="D41" s="81"/>
      <c r="E41" s="81"/>
      <c r="F41" s="81"/>
      <c r="G41" s="81"/>
      <c r="H41" s="81"/>
      <c r="I41" s="81"/>
      <c r="J41" s="81"/>
      <c r="K41" s="12">
        <f t="shared" si="0"/>
        <v>0</v>
      </c>
    </row>
    <row r="42" spans="1:11" s="10" customFormat="1" ht="15.75" hidden="1">
      <c r="A42" s="85" t="s">
        <v>666</v>
      </c>
      <c r="B42" s="17">
        <v>2</v>
      </c>
      <c r="C42" s="81"/>
      <c r="D42" s="81"/>
      <c r="E42" s="81"/>
      <c r="F42" s="81"/>
      <c r="G42" s="81"/>
      <c r="H42" s="81"/>
      <c r="I42" s="81"/>
      <c r="J42" s="81"/>
      <c r="K42" s="12">
        <f t="shared" si="0"/>
        <v>0</v>
      </c>
    </row>
    <row r="43" spans="1:11" s="10" customFormat="1" ht="15.75" hidden="1">
      <c r="A43" s="85" t="s">
        <v>534</v>
      </c>
      <c r="B43" s="17">
        <v>2</v>
      </c>
      <c r="C43" s="81"/>
      <c r="D43" s="81"/>
      <c r="E43" s="81"/>
      <c r="F43" s="81"/>
      <c r="G43" s="81"/>
      <c r="H43" s="81"/>
      <c r="I43" s="81"/>
      <c r="J43" s="81"/>
      <c r="K43" s="12">
        <f t="shared" si="0"/>
        <v>0</v>
      </c>
    </row>
    <row r="44" spans="1:11" s="10" customFormat="1" ht="15.75" hidden="1">
      <c r="A44" s="85" t="s">
        <v>585</v>
      </c>
      <c r="B44" s="17">
        <v>2</v>
      </c>
      <c r="C44" s="81"/>
      <c r="D44" s="81"/>
      <c r="E44" s="81"/>
      <c r="F44" s="81"/>
      <c r="G44" s="81"/>
      <c r="H44" s="81"/>
      <c r="I44" s="81"/>
      <c r="J44" s="81"/>
      <c r="K44" s="12">
        <f t="shared" si="0"/>
        <v>0</v>
      </c>
    </row>
    <row r="45" spans="1:11" s="10" customFormat="1" ht="15.75" hidden="1">
      <c r="A45" s="85" t="s">
        <v>472</v>
      </c>
      <c r="B45" s="17">
        <v>2</v>
      </c>
      <c r="C45" s="81"/>
      <c r="D45" s="81"/>
      <c r="E45" s="81"/>
      <c r="F45" s="81"/>
      <c r="G45" s="81"/>
      <c r="H45" s="81"/>
      <c r="I45" s="81"/>
      <c r="J45" s="81"/>
      <c r="K45" s="12">
        <f t="shared" si="0"/>
        <v>0</v>
      </c>
    </row>
    <row r="46" spans="1:11" s="10" customFormat="1" ht="15.75" hidden="1">
      <c r="A46" s="85" t="s">
        <v>671</v>
      </c>
      <c r="B46" s="17">
        <v>2</v>
      </c>
      <c r="C46" s="81"/>
      <c r="D46" s="81"/>
      <c r="E46" s="81"/>
      <c r="F46" s="81"/>
      <c r="G46" s="81"/>
      <c r="H46" s="81"/>
      <c r="I46" s="81"/>
      <c r="J46" s="81"/>
      <c r="K46" s="12">
        <f t="shared" si="0"/>
        <v>0</v>
      </c>
    </row>
    <row r="47" spans="1:11" s="10" customFormat="1" ht="18" customHeight="1" hidden="1">
      <c r="A47" s="85" t="s">
        <v>556</v>
      </c>
      <c r="B47" s="17">
        <v>2</v>
      </c>
      <c r="C47" s="81"/>
      <c r="D47" s="81"/>
      <c r="E47" s="81"/>
      <c r="F47" s="81"/>
      <c r="G47" s="81"/>
      <c r="H47" s="81"/>
      <c r="I47" s="81"/>
      <c r="J47" s="81"/>
      <c r="K47" s="12">
        <f t="shared" si="0"/>
        <v>0</v>
      </c>
    </row>
    <row r="48" spans="1:11" s="10" customFormat="1" ht="15.75" hidden="1">
      <c r="A48" s="108" t="s">
        <v>426</v>
      </c>
      <c r="B48" s="17"/>
      <c r="C48" s="81">
        <f>SUM(C33:C47)</f>
        <v>0</v>
      </c>
      <c r="D48" s="81">
        <f>SUM(D33:D47)</f>
        <v>0</v>
      </c>
      <c r="E48" s="81"/>
      <c r="F48" s="81"/>
      <c r="G48" s="81"/>
      <c r="H48" s="81"/>
      <c r="I48" s="81"/>
      <c r="J48" s="81"/>
      <c r="K48" s="12">
        <f t="shared" si="0"/>
        <v>0</v>
      </c>
    </row>
    <row r="49" spans="1:11" s="10" customFormat="1" ht="15.75" hidden="1">
      <c r="A49" s="61" t="s">
        <v>527</v>
      </c>
      <c r="B49" s="17">
        <v>2</v>
      </c>
      <c r="C49" s="81"/>
      <c r="D49" s="81"/>
      <c r="E49" s="81"/>
      <c r="F49" s="81"/>
      <c r="G49" s="81"/>
      <c r="H49" s="81"/>
      <c r="I49" s="81"/>
      <c r="J49" s="81"/>
      <c r="K49" s="12">
        <f t="shared" si="0"/>
        <v>0</v>
      </c>
    </row>
    <row r="50" spans="1:11" s="10" customFormat="1" ht="15.75" hidden="1">
      <c r="A50" s="61" t="s">
        <v>528</v>
      </c>
      <c r="B50" s="17">
        <v>2</v>
      </c>
      <c r="C50" s="81"/>
      <c r="D50" s="81"/>
      <c r="E50" s="81"/>
      <c r="F50" s="81"/>
      <c r="G50" s="81"/>
      <c r="H50" s="81"/>
      <c r="I50" s="81"/>
      <c r="J50" s="81"/>
      <c r="K50" s="12">
        <f t="shared" si="0"/>
        <v>0</v>
      </c>
    </row>
    <row r="51" spans="1:11" s="10" customFormat="1" ht="15.75" hidden="1">
      <c r="A51" s="108" t="s">
        <v>427</v>
      </c>
      <c r="B51" s="17"/>
      <c r="C51" s="81">
        <f>SUM(C50)</f>
        <v>0</v>
      </c>
      <c r="D51" s="81">
        <f>SUM(D50)</f>
        <v>0</v>
      </c>
      <c r="E51" s="81"/>
      <c r="F51" s="81"/>
      <c r="G51" s="81"/>
      <c r="H51" s="81"/>
      <c r="I51" s="81"/>
      <c r="J51" s="81"/>
      <c r="K51" s="12">
        <f t="shared" si="0"/>
        <v>0</v>
      </c>
    </row>
    <row r="52" spans="1:11" s="10" customFormat="1" ht="15.75" hidden="1">
      <c r="A52" s="61"/>
      <c r="B52" s="17"/>
      <c r="C52" s="81"/>
      <c r="D52" s="81"/>
      <c r="E52" s="81"/>
      <c r="F52" s="81"/>
      <c r="G52" s="81"/>
      <c r="H52" s="81"/>
      <c r="I52" s="81"/>
      <c r="J52" s="81"/>
      <c r="K52" s="12">
        <f t="shared" si="0"/>
        <v>0</v>
      </c>
    </row>
    <row r="53" spans="1:11" s="10" customFormat="1" ht="15.75" hidden="1">
      <c r="A53" s="61" t="s">
        <v>288</v>
      </c>
      <c r="B53" s="17"/>
      <c r="C53" s="81"/>
      <c r="D53" s="81"/>
      <c r="E53" s="81"/>
      <c r="F53" s="81"/>
      <c r="G53" s="81"/>
      <c r="H53" s="81"/>
      <c r="I53" s="81"/>
      <c r="J53" s="81"/>
      <c r="K53" s="12">
        <f t="shared" si="0"/>
        <v>0</v>
      </c>
    </row>
    <row r="54" spans="1:11" s="10" customFormat="1" ht="15.75" hidden="1">
      <c r="A54" s="61"/>
      <c r="B54" s="17"/>
      <c r="C54" s="81"/>
      <c r="D54" s="81"/>
      <c r="E54" s="81"/>
      <c r="F54" s="81"/>
      <c r="G54" s="81"/>
      <c r="H54" s="81"/>
      <c r="I54" s="81"/>
      <c r="J54" s="81"/>
      <c r="K54" s="12">
        <f t="shared" si="0"/>
        <v>0</v>
      </c>
    </row>
    <row r="55" spans="1:11" s="10" customFormat="1" ht="31.5" hidden="1">
      <c r="A55" s="61" t="s">
        <v>291</v>
      </c>
      <c r="B55" s="17"/>
      <c r="C55" s="81"/>
      <c r="D55" s="81"/>
      <c r="E55" s="81"/>
      <c r="F55" s="81"/>
      <c r="G55" s="81"/>
      <c r="H55" s="81"/>
      <c r="I55" s="81"/>
      <c r="J55" s="81"/>
      <c r="K55" s="12">
        <f t="shared" si="0"/>
        <v>0</v>
      </c>
    </row>
    <row r="56" spans="1:11" s="10" customFormat="1" ht="15.75" hidden="1">
      <c r="A56" s="61"/>
      <c r="B56" s="17"/>
      <c r="C56" s="81"/>
      <c r="D56" s="81"/>
      <c r="E56" s="81"/>
      <c r="F56" s="81"/>
      <c r="G56" s="81"/>
      <c r="H56" s="81"/>
      <c r="I56" s="81"/>
      <c r="J56" s="81"/>
      <c r="K56" s="12">
        <f t="shared" si="0"/>
        <v>0</v>
      </c>
    </row>
    <row r="57" spans="1:11" s="10" customFormat="1" ht="31.5" hidden="1">
      <c r="A57" s="61" t="s">
        <v>290</v>
      </c>
      <c r="B57" s="17"/>
      <c r="C57" s="81"/>
      <c r="D57" s="81"/>
      <c r="E57" s="81"/>
      <c r="F57" s="81"/>
      <c r="G57" s="81"/>
      <c r="H57" s="81"/>
      <c r="I57" s="81"/>
      <c r="J57" s="81"/>
      <c r="K57" s="12">
        <f t="shared" si="0"/>
        <v>0</v>
      </c>
    </row>
    <row r="58" spans="1:11" s="10" customFormat="1" ht="15.75" hidden="1">
      <c r="A58" s="61"/>
      <c r="B58" s="17"/>
      <c r="C58" s="81"/>
      <c r="D58" s="81"/>
      <c r="E58" s="81"/>
      <c r="F58" s="81"/>
      <c r="G58" s="81"/>
      <c r="H58" s="81"/>
      <c r="I58" s="81"/>
      <c r="J58" s="81"/>
      <c r="K58" s="12">
        <f t="shared" si="0"/>
        <v>0</v>
      </c>
    </row>
    <row r="59" spans="1:11" s="10" customFormat="1" ht="31.5" hidden="1">
      <c r="A59" s="61" t="s">
        <v>289</v>
      </c>
      <c r="B59" s="17"/>
      <c r="C59" s="81"/>
      <c r="D59" s="81"/>
      <c r="E59" s="81"/>
      <c r="F59" s="81"/>
      <c r="G59" s="81"/>
      <c r="H59" s="81"/>
      <c r="I59" s="81"/>
      <c r="J59" s="81"/>
      <c r="K59" s="12">
        <f t="shared" si="0"/>
        <v>0</v>
      </c>
    </row>
    <row r="60" spans="1:11" s="10" customFormat="1" ht="15.75" hidden="1">
      <c r="A60" s="85" t="s">
        <v>494</v>
      </c>
      <c r="B60" s="17">
        <v>2</v>
      </c>
      <c r="C60" s="81"/>
      <c r="D60" s="81"/>
      <c r="E60" s="81"/>
      <c r="F60" s="81"/>
      <c r="G60" s="81"/>
      <c r="H60" s="81"/>
      <c r="I60" s="81"/>
      <c r="J60" s="81"/>
      <c r="K60" s="12">
        <f t="shared" si="0"/>
        <v>0</v>
      </c>
    </row>
    <row r="61" spans="1:11" s="10" customFormat="1" ht="15.75" hidden="1">
      <c r="A61" s="85"/>
      <c r="B61" s="17"/>
      <c r="C61" s="81"/>
      <c r="D61" s="81"/>
      <c r="E61" s="81"/>
      <c r="F61" s="81"/>
      <c r="G61" s="81"/>
      <c r="H61" s="81"/>
      <c r="I61" s="81"/>
      <c r="J61" s="81"/>
      <c r="K61" s="12">
        <f t="shared" si="0"/>
        <v>0</v>
      </c>
    </row>
    <row r="62" spans="1:11" s="10" customFormat="1" ht="15.75" hidden="1">
      <c r="A62" s="85"/>
      <c r="B62" s="17"/>
      <c r="C62" s="81"/>
      <c r="D62" s="81"/>
      <c r="E62" s="81"/>
      <c r="F62" s="81"/>
      <c r="G62" s="81"/>
      <c r="H62" s="81"/>
      <c r="I62" s="81"/>
      <c r="J62" s="81"/>
      <c r="K62" s="12">
        <f t="shared" si="0"/>
        <v>0</v>
      </c>
    </row>
    <row r="63" spans="1:11" s="10" customFormat="1" ht="15.75" hidden="1">
      <c r="A63" s="85" t="s">
        <v>495</v>
      </c>
      <c r="B63" s="17">
        <v>2</v>
      </c>
      <c r="C63" s="81"/>
      <c r="D63" s="81"/>
      <c r="E63" s="81"/>
      <c r="F63" s="81"/>
      <c r="G63" s="81"/>
      <c r="H63" s="81"/>
      <c r="I63" s="81"/>
      <c r="J63" s="81"/>
      <c r="K63" s="12">
        <f t="shared" si="0"/>
        <v>0</v>
      </c>
    </row>
    <row r="64" spans="1:11" s="10" customFormat="1" ht="15.75" hidden="1">
      <c r="A64" s="107" t="s">
        <v>464</v>
      </c>
      <c r="B64" s="98"/>
      <c r="C64" s="81">
        <f>SUM(C60:C63)</f>
        <v>0</v>
      </c>
      <c r="D64" s="81">
        <f>SUM(D60:D63)</f>
        <v>0</v>
      </c>
      <c r="E64" s="81"/>
      <c r="F64" s="81"/>
      <c r="G64" s="81"/>
      <c r="H64" s="81"/>
      <c r="I64" s="81"/>
      <c r="J64" s="81"/>
      <c r="K64" s="12">
        <f t="shared" si="0"/>
        <v>0</v>
      </c>
    </row>
    <row r="65" spans="1:11" s="10" customFormat="1" ht="15.75">
      <c r="A65" s="257" t="s">
        <v>739</v>
      </c>
      <c r="B65" s="17">
        <v>2</v>
      </c>
      <c r="C65" s="81">
        <v>3651670</v>
      </c>
      <c r="D65" s="81">
        <v>3651670</v>
      </c>
      <c r="E65" s="81"/>
      <c r="F65" s="81"/>
      <c r="G65" s="81"/>
      <c r="H65" s="81"/>
      <c r="I65" s="81"/>
      <c r="J65" s="81"/>
      <c r="K65" s="12">
        <f t="shared" si="0"/>
        <v>0</v>
      </c>
    </row>
    <row r="66" spans="1:11" s="10" customFormat="1" ht="31.5">
      <c r="A66" s="107" t="s">
        <v>509</v>
      </c>
      <c r="B66" s="98"/>
      <c r="C66" s="81">
        <f>SUM(C65)</f>
        <v>3651670</v>
      </c>
      <c r="D66" s="81">
        <f>SUM(D65)</f>
        <v>3651670</v>
      </c>
      <c r="E66" s="81"/>
      <c r="F66" s="81"/>
      <c r="G66" s="81"/>
      <c r="H66" s="81"/>
      <c r="I66" s="81"/>
      <c r="J66" s="81"/>
      <c r="K66" s="12">
        <f t="shared" si="0"/>
        <v>0</v>
      </c>
    </row>
    <row r="67" spans="1:11" s="10" customFormat="1" ht="15.75" hidden="1">
      <c r="A67" s="85" t="s">
        <v>153</v>
      </c>
      <c r="B67" s="98">
        <v>2</v>
      </c>
      <c r="C67" s="81"/>
      <c r="D67" s="81"/>
      <c r="E67" s="81"/>
      <c r="F67" s="81"/>
      <c r="G67" s="81"/>
      <c r="H67" s="81"/>
      <c r="I67" s="81"/>
      <c r="J67" s="81"/>
      <c r="K67" s="12">
        <f t="shared" si="0"/>
        <v>0</v>
      </c>
    </row>
    <row r="68" spans="1:11" s="10" customFormat="1" ht="15.75" hidden="1">
      <c r="A68" s="85" t="s">
        <v>292</v>
      </c>
      <c r="B68" s="98">
        <v>2</v>
      </c>
      <c r="C68" s="81"/>
      <c r="D68" s="81"/>
      <c r="E68" s="81"/>
      <c r="F68" s="81"/>
      <c r="G68" s="81"/>
      <c r="H68" s="81"/>
      <c r="I68" s="81"/>
      <c r="J68" s="81"/>
      <c r="K68" s="12">
        <f t="shared" si="0"/>
        <v>0</v>
      </c>
    </row>
    <row r="69" spans="1:11" s="10" customFormat="1" ht="15.75" hidden="1">
      <c r="A69" s="85" t="s">
        <v>154</v>
      </c>
      <c r="B69" s="98">
        <v>2</v>
      </c>
      <c r="C69" s="81"/>
      <c r="D69" s="81"/>
      <c r="E69" s="81"/>
      <c r="F69" s="81"/>
      <c r="G69" s="81"/>
      <c r="H69" s="81"/>
      <c r="I69" s="81"/>
      <c r="J69" s="81"/>
      <c r="K69" s="12">
        <f t="shared" si="0"/>
        <v>0</v>
      </c>
    </row>
    <row r="70" spans="1:11" s="10" customFormat="1" ht="15.75" hidden="1">
      <c r="A70" s="107" t="s">
        <v>156</v>
      </c>
      <c r="B70" s="98"/>
      <c r="C70" s="81">
        <f>SUM(C67:C69)</f>
        <v>0</v>
      </c>
      <c r="D70" s="81">
        <f>SUM(D67:D69)</f>
        <v>0</v>
      </c>
      <c r="E70" s="81"/>
      <c r="F70" s="81"/>
      <c r="G70" s="81"/>
      <c r="H70" s="81"/>
      <c r="I70" s="81"/>
      <c r="J70" s="81"/>
      <c r="K70" s="12">
        <f t="shared" si="0"/>
        <v>0</v>
      </c>
    </row>
    <row r="71" spans="1:11" s="10" customFormat="1" ht="33.75" customHeight="1" hidden="1">
      <c r="A71" s="85" t="s">
        <v>531</v>
      </c>
      <c r="B71" s="98">
        <v>2</v>
      </c>
      <c r="C71" s="81"/>
      <c r="D71" s="81"/>
      <c r="E71" s="81"/>
      <c r="F71" s="81"/>
      <c r="G71" s="81"/>
      <c r="H71" s="81"/>
      <c r="I71" s="81"/>
      <c r="J71" s="81"/>
      <c r="K71" s="12">
        <f t="shared" si="0"/>
        <v>0</v>
      </c>
    </row>
    <row r="72" spans="1:11" s="10" customFormat="1" ht="31.5">
      <c r="A72" s="85" t="s">
        <v>675</v>
      </c>
      <c r="B72" s="98">
        <v>2</v>
      </c>
      <c r="C72" s="81">
        <v>8588025</v>
      </c>
      <c r="D72" s="81">
        <v>8588025</v>
      </c>
      <c r="E72" s="81"/>
      <c r="F72" s="81"/>
      <c r="G72" s="81"/>
      <c r="H72" s="81"/>
      <c r="I72" s="81"/>
      <c r="J72" s="81"/>
      <c r="K72" s="12">
        <f t="shared" si="0"/>
        <v>0</v>
      </c>
    </row>
    <row r="73" spans="1:11" s="10" customFormat="1" ht="31.5">
      <c r="A73" s="85" t="s">
        <v>684</v>
      </c>
      <c r="B73" s="98">
        <v>2</v>
      </c>
      <c r="C73" s="81">
        <v>25478970</v>
      </c>
      <c r="D73" s="81">
        <v>25478970</v>
      </c>
      <c r="E73" s="81"/>
      <c r="F73" s="81"/>
      <c r="G73" s="81"/>
      <c r="H73" s="81"/>
      <c r="I73" s="81"/>
      <c r="J73" s="81"/>
      <c r="K73" s="12">
        <f t="shared" si="0"/>
        <v>0</v>
      </c>
    </row>
    <row r="74" spans="1:11" s="10" customFormat="1" ht="31.5">
      <c r="A74" s="85" t="s">
        <v>685</v>
      </c>
      <c r="B74" s="98">
        <v>2</v>
      </c>
      <c r="C74" s="81">
        <v>21902684</v>
      </c>
      <c r="D74" s="81">
        <v>21902684</v>
      </c>
      <c r="E74" s="81"/>
      <c r="F74" s="81"/>
      <c r="G74" s="81"/>
      <c r="H74" s="81"/>
      <c r="I74" s="81"/>
      <c r="J74" s="81"/>
      <c r="K74" s="12">
        <f aca="true" t="shared" si="1" ref="K74:K137">D74-C74</f>
        <v>0</v>
      </c>
    </row>
    <row r="75" spans="1:11" s="10" customFormat="1" ht="15.75" hidden="1">
      <c r="A75" s="85" t="s">
        <v>608</v>
      </c>
      <c r="B75" s="98">
        <v>2</v>
      </c>
      <c r="C75" s="81"/>
      <c r="D75" s="81"/>
      <c r="E75" s="81"/>
      <c r="F75" s="81"/>
      <c r="G75" s="81"/>
      <c r="H75" s="81"/>
      <c r="I75" s="81"/>
      <c r="J75" s="81"/>
      <c r="K75" s="12">
        <f t="shared" si="1"/>
        <v>0</v>
      </c>
    </row>
    <row r="76" spans="1:11" s="10" customFormat="1" ht="15.75" hidden="1">
      <c r="A76" s="85" t="s">
        <v>667</v>
      </c>
      <c r="B76" s="98">
        <v>2</v>
      </c>
      <c r="C76" s="81"/>
      <c r="D76" s="81"/>
      <c r="E76" s="81"/>
      <c r="F76" s="81"/>
      <c r="G76" s="81"/>
      <c r="H76" s="81"/>
      <c r="I76" s="81"/>
      <c r="J76" s="81"/>
      <c r="K76" s="12">
        <f t="shared" si="1"/>
        <v>0</v>
      </c>
    </row>
    <row r="77" spans="1:11" s="10" customFormat="1" ht="15.75">
      <c r="A77" s="107" t="s">
        <v>157</v>
      </c>
      <c r="B77" s="98"/>
      <c r="C77" s="81">
        <f>SUM(C71:C76)</f>
        <v>55969679</v>
      </c>
      <c r="D77" s="81">
        <f>SUM(D71:D76)</f>
        <v>55969679</v>
      </c>
      <c r="E77" s="81"/>
      <c r="F77" s="81"/>
      <c r="G77" s="81"/>
      <c r="H77" s="81"/>
      <c r="I77" s="81"/>
      <c r="J77" s="255"/>
      <c r="K77" s="12">
        <f t="shared" si="1"/>
        <v>0</v>
      </c>
    </row>
    <row r="78" spans="1:11" s="10" customFormat="1" ht="15.75" hidden="1">
      <c r="A78" s="85" t="s">
        <v>129</v>
      </c>
      <c r="B78" s="17">
        <v>2</v>
      </c>
      <c r="C78" s="81"/>
      <c r="D78" s="81"/>
      <c r="E78" s="81"/>
      <c r="F78" s="81"/>
      <c r="G78" s="81"/>
      <c r="H78" s="81"/>
      <c r="I78" s="81"/>
      <c r="J78" s="81"/>
      <c r="K78" s="12">
        <f t="shared" si="1"/>
        <v>0</v>
      </c>
    </row>
    <row r="79" spans="1:11" s="10" customFormat="1" ht="15.75" hidden="1">
      <c r="A79" s="85" t="s">
        <v>442</v>
      </c>
      <c r="B79" s="100">
        <v>2</v>
      </c>
      <c r="C79" s="81"/>
      <c r="D79" s="81"/>
      <c r="E79" s="81"/>
      <c r="F79" s="81"/>
      <c r="G79" s="81"/>
      <c r="H79" s="81"/>
      <c r="I79" s="81"/>
      <c r="J79" s="81"/>
      <c r="K79" s="12">
        <f t="shared" si="1"/>
        <v>0</v>
      </c>
    </row>
    <row r="80" spans="1:11" s="10" customFormat="1" ht="15.75">
      <c r="A80" s="85" t="s">
        <v>672</v>
      </c>
      <c r="B80" s="100">
        <v>2</v>
      </c>
      <c r="C80" s="81">
        <v>12930</v>
      </c>
      <c r="D80" s="81">
        <v>12930</v>
      </c>
      <c r="E80" s="81"/>
      <c r="F80" s="81"/>
      <c r="G80" s="81"/>
      <c r="H80" s="81"/>
      <c r="I80" s="81"/>
      <c r="J80" s="81"/>
      <c r="K80" s="12">
        <f t="shared" si="1"/>
        <v>0</v>
      </c>
    </row>
    <row r="81" spans="1:11" s="10" customFormat="1" ht="15.75" hidden="1">
      <c r="A81" s="85" t="s">
        <v>443</v>
      </c>
      <c r="B81" s="100">
        <v>2</v>
      </c>
      <c r="C81" s="81"/>
      <c r="D81" s="81"/>
      <c r="E81" s="81"/>
      <c r="F81" s="81"/>
      <c r="G81" s="81"/>
      <c r="H81" s="81"/>
      <c r="I81" s="81"/>
      <c r="J81" s="81"/>
      <c r="K81" s="12">
        <f t="shared" si="1"/>
        <v>0</v>
      </c>
    </row>
    <row r="82" spans="1:11" s="10" customFormat="1" ht="15.75" hidden="1">
      <c r="A82" s="85" t="s">
        <v>451</v>
      </c>
      <c r="B82" s="100">
        <v>2</v>
      </c>
      <c r="C82" s="81"/>
      <c r="D82" s="81"/>
      <c r="E82" s="81"/>
      <c r="F82" s="81"/>
      <c r="G82" s="81"/>
      <c r="H82" s="81"/>
      <c r="I82" s="81"/>
      <c r="J82" s="81"/>
      <c r="K82" s="12">
        <f t="shared" si="1"/>
        <v>0</v>
      </c>
    </row>
    <row r="83" spans="1:11" s="10" customFormat="1" ht="15.75" hidden="1">
      <c r="A83" s="85" t="s">
        <v>444</v>
      </c>
      <c r="B83" s="100">
        <v>2</v>
      </c>
      <c r="C83" s="81"/>
      <c r="D83" s="81"/>
      <c r="E83" s="81"/>
      <c r="F83" s="81"/>
      <c r="G83" s="81"/>
      <c r="H83" s="81"/>
      <c r="I83" s="81"/>
      <c r="J83" s="81"/>
      <c r="K83" s="12">
        <f t="shared" si="1"/>
        <v>0</v>
      </c>
    </row>
    <row r="84" spans="1:11" s="10" customFormat="1" ht="15.75" hidden="1">
      <c r="A84" s="85" t="s">
        <v>452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12">
        <f t="shared" si="1"/>
        <v>0</v>
      </c>
    </row>
    <row r="85" spans="1:11" s="10" customFormat="1" ht="15.75" hidden="1">
      <c r="A85" s="85" t="s">
        <v>533</v>
      </c>
      <c r="B85" s="17">
        <v>2</v>
      </c>
      <c r="C85" s="81"/>
      <c r="D85" s="81"/>
      <c r="E85" s="81"/>
      <c r="F85" s="81"/>
      <c r="G85" s="81"/>
      <c r="H85" s="81"/>
      <c r="I85" s="81"/>
      <c r="J85" s="81"/>
      <c r="K85" s="12">
        <f t="shared" si="1"/>
        <v>0</v>
      </c>
    </row>
    <row r="86" spans="1:11" s="10" customFormat="1" ht="15.75" hidden="1">
      <c r="A86" s="85" t="s">
        <v>532</v>
      </c>
      <c r="B86" s="17">
        <v>2</v>
      </c>
      <c r="C86" s="81"/>
      <c r="D86" s="81"/>
      <c r="E86" s="81"/>
      <c r="F86" s="81"/>
      <c r="G86" s="81"/>
      <c r="H86" s="81"/>
      <c r="I86" s="81"/>
      <c r="J86" s="81"/>
      <c r="K86" s="12">
        <f t="shared" si="1"/>
        <v>0</v>
      </c>
    </row>
    <row r="87" spans="1:11" s="10" customFormat="1" ht="15.75">
      <c r="A87" s="107" t="s">
        <v>158</v>
      </c>
      <c r="B87" s="17"/>
      <c r="C87" s="81">
        <f>SUM(C78:C86)</f>
        <v>12930</v>
      </c>
      <c r="D87" s="81">
        <f>SUM(D78:D86)</f>
        <v>12930</v>
      </c>
      <c r="E87" s="81"/>
      <c r="F87" s="81"/>
      <c r="G87" s="81"/>
      <c r="H87" s="81"/>
      <c r="I87" s="81"/>
      <c r="J87" s="81"/>
      <c r="K87" s="12">
        <f t="shared" si="1"/>
        <v>0</v>
      </c>
    </row>
    <row r="88" spans="1:11" s="10" customFormat="1" ht="15.75" hidden="1">
      <c r="A88" s="85" t="s">
        <v>453</v>
      </c>
      <c r="B88" s="100">
        <v>2</v>
      </c>
      <c r="C88" s="81"/>
      <c r="D88" s="81"/>
      <c r="E88" s="81"/>
      <c r="F88" s="81"/>
      <c r="G88" s="81"/>
      <c r="H88" s="81"/>
      <c r="I88" s="81"/>
      <c r="J88" s="81"/>
      <c r="K88" s="12">
        <f t="shared" si="1"/>
        <v>0</v>
      </c>
    </row>
    <row r="89" spans="1:11" s="10" customFormat="1" ht="15.75" hidden="1">
      <c r="A89" s="85" t="s">
        <v>454</v>
      </c>
      <c r="B89" s="100">
        <v>2</v>
      </c>
      <c r="C89" s="81"/>
      <c r="D89" s="81"/>
      <c r="E89" s="81"/>
      <c r="F89" s="81"/>
      <c r="G89" s="81"/>
      <c r="H89" s="81"/>
      <c r="I89" s="81"/>
      <c r="J89" s="81"/>
      <c r="K89" s="12">
        <f t="shared" si="1"/>
        <v>0</v>
      </c>
    </row>
    <row r="90" spans="1:11" s="10" customFormat="1" ht="15.75" hidden="1">
      <c r="A90" s="85" t="s">
        <v>455</v>
      </c>
      <c r="B90" s="100">
        <v>2</v>
      </c>
      <c r="C90" s="81"/>
      <c r="D90" s="81"/>
      <c r="E90" s="81"/>
      <c r="F90" s="81"/>
      <c r="G90" s="81"/>
      <c r="H90" s="81"/>
      <c r="I90" s="81"/>
      <c r="J90" s="81"/>
      <c r="K90" s="12">
        <f t="shared" si="1"/>
        <v>0</v>
      </c>
    </row>
    <row r="91" spans="1:11" s="10" customFormat="1" ht="15.75" hidden="1">
      <c r="A91" s="85" t="s">
        <v>456</v>
      </c>
      <c r="B91" s="100">
        <v>2</v>
      </c>
      <c r="C91" s="81"/>
      <c r="D91" s="81"/>
      <c r="E91" s="81"/>
      <c r="F91" s="81"/>
      <c r="G91" s="81"/>
      <c r="H91" s="81"/>
      <c r="I91" s="81"/>
      <c r="J91" s="81"/>
      <c r="K91" s="12">
        <f t="shared" si="1"/>
        <v>0</v>
      </c>
    </row>
    <row r="92" spans="1:11" s="10" customFormat="1" ht="15.75" hidden="1">
      <c r="A92" s="85" t="s">
        <v>457</v>
      </c>
      <c r="B92" s="100">
        <v>2</v>
      </c>
      <c r="C92" s="81"/>
      <c r="D92" s="81"/>
      <c r="E92" s="81"/>
      <c r="F92" s="81"/>
      <c r="G92" s="81"/>
      <c r="H92" s="81"/>
      <c r="I92" s="81"/>
      <c r="J92" s="81"/>
      <c r="K92" s="12">
        <f t="shared" si="1"/>
        <v>0</v>
      </c>
    </row>
    <row r="93" spans="1:11" s="10" customFormat="1" ht="15.75" hidden="1">
      <c r="A93" s="85" t="s">
        <v>458</v>
      </c>
      <c r="B93" s="100">
        <v>2</v>
      </c>
      <c r="C93" s="81"/>
      <c r="D93" s="81"/>
      <c r="E93" s="81"/>
      <c r="F93" s="81"/>
      <c r="G93" s="81"/>
      <c r="H93" s="81"/>
      <c r="I93" s="81"/>
      <c r="J93" s="81"/>
      <c r="K93" s="12">
        <f t="shared" si="1"/>
        <v>0</v>
      </c>
    </row>
    <row r="94" spans="1:11" s="10" customFormat="1" ht="15.75" hidden="1">
      <c r="A94" s="85" t="s">
        <v>459</v>
      </c>
      <c r="B94" s="17">
        <v>2</v>
      </c>
      <c r="C94" s="81"/>
      <c r="D94" s="81"/>
      <c r="E94" s="81"/>
      <c r="F94" s="81"/>
      <c r="G94" s="81"/>
      <c r="H94" s="81"/>
      <c r="I94" s="81"/>
      <c r="J94" s="81"/>
      <c r="K94" s="12">
        <f t="shared" si="1"/>
        <v>0</v>
      </c>
    </row>
    <row r="95" spans="1:11" s="10" customFormat="1" ht="15.75" hidden="1">
      <c r="A95" s="85" t="s">
        <v>460</v>
      </c>
      <c r="B95" s="17">
        <v>2</v>
      </c>
      <c r="C95" s="81"/>
      <c r="D95" s="81"/>
      <c r="E95" s="81"/>
      <c r="F95" s="81"/>
      <c r="G95" s="81"/>
      <c r="H95" s="81"/>
      <c r="I95" s="81"/>
      <c r="J95" s="81"/>
      <c r="K95" s="12">
        <f t="shared" si="1"/>
        <v>0</v>
      </c>
    </row>
    <row r="96" spans="1:11" s="10" customFormat="1" ht="15.75" hidden="1">
      <c r="A96" s="85" t="s">
        <v>118</v>
      </c>
      <c r="B96" s="17"/>
      <c r="C96" s="81"/>
      <c r="D96" s="81"/>
      <c r="E96" s="81"/>
      <c r="F96" s="81"/>
      <c r="G96" s="81"/>
      <c r="H96" s="81"/>
      <c r="I96" s="81"/>
      <c r="J96" s="81"/>
      <c r="K96" s="12">
        <f t="shared" si="1"/>
        <v>0</v>
      </c>
    </row>
    <row r="97" spans="1:11" s="10" customFormat="1" ht="15.75" hidden="1">
      <c r="A97" s="85" t="s">
        <v>118</v>
      </c>
      <c r="B97" s="17"/>
      <c r="C97" s="81"/>
      <c r="D97" s="81"/>
      <c r="E97" s="81"/>
      <c r="F97" s="81"/>
      <c r="G97" s="81"/>
      <c r="H97" s="81"/>
      <c r="I97" s="81"/>
      <c r="J97" s="81"/>
      <c r="K97" s="12">
        <f t="shared" si="1"/>
        <v>0</v>
      </c>
    </row>
    <row r="98" spans="1:11" s="10" customFormat="1" ht="15.75" hidden="1">
      <c r="A98" s="107" t="s">
        <v>293</v>
      </c>
      <c r="B98" s="17"/>
      <c r="C98" s="81">
        <f>SUM(C88:C97)</f>
        <v>0</v>
      </c>
      <c r="D98" s="81">
        <f>SUM(D88:D97)</f>
        <v>0</v>
      </c>
      <c r="E98" s="81"/>
      <c r="F98" s="81"/>
      <c r="G98" s="81"/>
      <c r="H98" s="81"/>
      <c r="I98" s="81"/>
      <c r="J98" s="81"/>
      <c r="K98" s="12">
        <f t="shared" si="1"/>
        <v>0</v>
      </c>
    </row>
    <row r="99" spans="1:11" s="10" customFormat="1" ht="15.75" hidden="1">
      <c r="A99" s="85" t="s">
        <v>562</v>
      </c>
      <c r="B99" s="17">
        <v>2</v>
      </c>
      <c r="C99" s="81"/>
      <c r="D99" s="81"/>
      <c r="E99" s="81"/>
      <c r="F99" s="81"/>
      <c r="G99" s="81"/>
      <c r="H99" s="81"/>
      <c r="I99" s="81"/>
      <c r="J99" s="81"/>
      <c r="K99" s="12">
        <f t="shared" si="1"/>
        <v>0</v>
      </c>
    </row>
    <row r="100" spans="1:11" s="10" customFormat="1" ht="15.75" hidden="1">
      <c r="A100" s="61"/>
      <c r="B100" s="17"/>
      <c r="C100" s="81"/>
      <c r="D100" s="81"/>
      <c r="E100" s="81"/>
      <c r="F100" s="81"/>
      <c r="G100" s="81"/>
      <c r="H100" s="81"/>
      <c r="I100" s="81"/>
      <c r="J100" s="81"/>
      <c r="K100" s="12">
        <f t="shared" si="1"/>
        <v>0</v>
      </c>
    </row>
    <row r="101" spans="1:11" s="10" customFormat="1" ht="31.5">
      <c r="A101" s="108" t="s">
        <v>294</v>
      </c>
      <c r="B101" s="17"/>
      <c r="C101" s="81">
        <f>C64+C66+C70+C77+C87+C98</f>
        <v>59634279</v>
      </c>
      <c r="D101" s="81">
        <f>D64+D66+D70+D77+D87+D98</f>
        <v>59634279</v>
      </c>
      <c r="E101" s="81"/>
      <c r="F101" s="81"/>
      <c r="G101" s="81"/>
      <c r="H101" s="81"/>
      <c r="I101" s="81"/>
      <c r="J101" s="81"/>
      <c r="K101" s="12">
        <f t="shared" si="1"/>
        <v>0</v>
      </c>
    </row>
    <row r="102" spans="1:11" s="10" customFormat="1" ht="31.5">
      <c r="A102" s="40" t="s">
        <v>264</v>
      </c>
      <c r="B102" s="100"/>
      <c r="C102" s="82">
        <f>SUM(C103:C103:C105)</f>
        <v>74415270</v>
      </c>
      <c r="D102" s="82">
        <f>SUM(D103:D103:D105)</f>
        <v>74415270</v>
      </c>
      <c r="E102" s="82"/>
      <c r="F102" s="82"/>
      <c r="G102" s="82"/>
      <c r="H102" s="82"/>
      <c r="I102" s="82"/>
      <c r="J102" s="82"/>
      <c r="K102" s="12">
        <f t="shared" si="1"/>
        <v>0</v>
      </c>
    </row>
    <row r="103" spans="1:11" s="10" customFormat="1" ht="15.75">
      <c r="A103" s="85" t="s">
        <v>385</v>
      </c>
      <c r="B103" s="98">
        <v>1</v>
      </c>
      <c r="C103" s="81">
        <f>SUMIF($B$7:$B$102,"1",C$7:C$102)</f>
        <v>0</v>
      </c>
      <c r="D103" s="81">
        <f>SUMIF($B$7:$B$102,"1",D$7:D$102)</f>
        <v>0</v>
      </c>
      <c r="E103" s="81"/>
      <c r="F103" s="81"/>
      <c r="G103" s="81"/>
      <c r="H103" s="81"/>
      <c r="I103" s="81"/>
      <c r="J103" s="81"/>
      <c r="K103" s="12">
        <f t="shared" si="1"/>
        <v>0</v>
      </c>
    </row>
    <row r="104" spans="1:11" s="10" customFormat="1" ht="15.75">
      <c r="A104" s="85" t="s">
        <v>230</v>
      </c>
      <c r="B104" s="98">
        <v>2</v>
      </c>
      <c r="C104" s="81">
        <f>SUMIF($B$7:$B$102,"2",C$7:C$102)</f>
        <v>74415270</v>
      </c>
      <c r="D104" s="81">
        <f>SUMIF($B$7:$B$102,"2",D$7:D$102)</f>
        <v>74415270</v>
      </c>
      <c r="E104" s="81"/>
      <c r="F104" s="81"/>
      <c r="G104" s="81"/>
      <c r="H104" s="81"/>
      <c r="I104" s="81"/>
      <c r="J104" s="81"/>
      <c r="K104" s="12">
        <f t="shared" si="1"/>
        <v>0</v>
      </c>
    </row>
    <row r="105" spans="1:11" s="10" customFormat="1" ht="15.75">
      <c r="A105" s="85" t="s">
        <v>124</v>
      </c>
      <c r="B105" s="98">
        <v>3</v>
      </c>
      <c r="C105" s="81">
        <f>SUMIF($B$7:$B$102,"3",C$7:C$102)</f>
        <v>0</v>
      </c>
      <c r="D105" s="81">
        <f>SUMIF($B$7:$B$102,"3",D$7:D$102)</f>
        <v>0</v>
      </c>
      <c r="E105" s="81"/>
      <c r="F105" s="81"/>
      <c r="G105" s="81"/>
      <c r="H105" s="81"/>
      <c r="I105" s="81"/>
      <c r="J105" s="81"/>
      <c r="K105" s="12">
        <f t="shared" si="1"/>
        <v>0</v>
      </c>
    </row>
    <row r="106" spans="1:11" s="10" customFormat="1" ht="15.75">
      <c r="A106" s="65" t="s">
        <v>295</v>
      </c>
      <c r="B106" s="17"/>
      <c r="C106" s="82"/>
      <c r="D106" s="82"/>
      <c r="E106" s="82"/>
      <c r="F106" s="82"/>
      <c r="G106" s="82"/>
      <c r="H106" s="82"/>
      <c r="I106" s="82"/>
      <c r="J106" s="82"/>
      <c r="K106" s="12">
        <f t="shared" si="1"/>
        <v>0</v>
      </c>
    </row>
    <row r="107" spans="1:11" s="10" customFormat="1" ht="15.75" hidden="1">
      <c r="A107" s="85" t="s">
        <v>155</v>
      </c>
      <c r="B107" s="17">
        <v>2</v>
      </c>
      <c r="C107" s="81"/>
      <c r="D107" s="81"/>
      <c r="E107" s="81"/>
      <c r="F107" s="81"/>
      <c r="G107" s="81"/>
      <c r="H107" s="81"/>
      <c r="I107" s="81"/>
      <c r="J107" s="81"/>
      <c r="K107" s="12">
        <f t="shared" si="1"/>
        <v>0</v>
      </c>
    </row>
    <row r="108" spans="1:11" s="10" customFormat="1" ht="15.75" hidden="1">
      <c r="A108" s="85" t="s">
        <v>297</v>
      </c>
      <c r="B108" s="17">
        <v>2</v>
      </c>
      <c r="C108" s="81"/>
      <c r="D108" s="81"/>
      <c r="E108" s="81"/>
      <c r="F108" s="81"/>
      <c r="G108" s="81"/>
      <c r="H108" s="81"/>
      <c r="I108" s="81"/>
      <c r="J108" s="81"/>
      <c r="K108" s="12">
        <f t="shared" si="1"/>
        <v>0</v>
      </c>
    </row>
    <row r="109" spans="1:11" s="10" customFormat="1" ht="31.5" hidden="1">
      <c r="A109" s="85" t="s">
        <v>298</v>
      </c>
      <c r="B109" s="17">
        <v>2</v>
      </c>
      <c r="C109" s="81"/>
      <c r="D109" s="81"/>
      <c r="E109" s="81"/>
      <c r="F109" s="81"/>
      <c r="G109" s="81"/>
      <c r="H109" s="81"/>
      <c r="I109" s="81"/>
      <c r="J109" s="81"/>
      <c r="K109" s="12">
        <f t="shared" si="1"/>
        <v>0</v>
      </c>
    </row>
    <row r="110" spans="1:11" s="10" customFormat="1" ht="15.75" hidden="1">
      <c r="A110" s="85" t="s">
        <v>299</v>
      </c>
      <c r="B110" s="17">
        <v>2</v>
      </c>
      <c r="C110" s="81"/>
      <c r="D110" s="81"/>
      <c r="E110" s="81"/>
      <c r="F110" s="81"/>
      <c r="G110" s="81"/>
      <c r="H110" s="81"/>
      <c r="I110" s="81"/>
      <c r="J110" s="81"/>
      <c r="K110" s="12">
        <f t="shared" si="1"/>
        <v>0</v>
      </c>
    </row>
    <row r="111" spans="1:11" s="10" customFormat="1" ht="15.75" hidden="1">
      <c r="A111" s="85" t="s">
        <v>300</v>
      </c>
      <c r="B111" s="17">
        <v>2</v>
      </c>
      <c r="C111" s="81"/>
      <c r="D111" s="81"/>
      <c r="E111" s="81"/>
      <c r="F111" s="81"/>
      <c r="G111" s="81"/>
      <c r="H111" s="81"/>
      <c r="I111" s="81"/>
      <c r="J111" s="81"/>
      <c r="K111" s="12">
        <f t="shared" si="1"/>
        <v>0</v>
      </c>
    </row>
    <row r="112" spans="1:11" s="10" customFormat="1" ht="15.75" hidden="1">
      <c r="A112" s="85" t="s">
        <v>301</v>
      </c>
      <c r="B112" s="17">
        <v>2</v>
      </c>
      <c r="C112" s="81"/>
      <c r="D112" s="81"/>
      <c r="E112" s="81"/>
      <c r="F112" s="81"/>
      <c r="G112" s="81"/>
      <c r="H112" s="81"/>
      <c r="I112" s="81"/>
      <c r="J112" s="81"/>
      <c r="K112" s="12">
        <f t="shared" si="1"/>
        <v>0</v>
      </c>
    </row>
    <row r="113" spans="1:11" s="10" customFormat="1" ht="15.75" hidden="1">
      <c r="A113" s="107" t="s">
        <v>302</v>
      </c>
      <c r="B113" s="17"/>
      <c r="C113" s="81">
        <f>SUM(C107:C112)</f>
        <v>0</v>
      </c>
      <c r="D113" s="81">
        <f>SUM(D107:D112)</f>
        <v>0</v>
      </c>
      <c r="E113" s="81"/>
      <c r="F113" s="81"/>
      <c r="G113" s="81"/>
      <c r="H113" s="81"/>
      <c r="I113" s="81"/>
      <c r="J113" s="81"/>
      <c r="K113" s="12">
        <f t="shared" si="1"/>
        <v>0</v>
      </c>
    </row>
    <row r="114" spans="1:11" s="10" customFormat="1" ht="15.75">
      <c r="A114" s="85" t="s">
        <v>586</v>
      </c>
      <c r="B114" s="17">
        <v>2</v>
      </c>
      <c r="C114" s="81">
        <v>26962845</v>
      </c>
      <c r="D114" s="81">
        <v>26962845</v>
      </c>
      <c r="E114" s="81"/>
      <c r="F114" s="81"/>
      <c r="G114" s="81"/>
      <c r="H114" s="81"/>
      <c r="I114" s="81"/>
      <c r="J114" s="81"/>
      <c r="K114" s="12">
        <f t="shared" si="1"/>
        <v>0</v>
      </c>
    </row>
    <row r="115" spans="1:11" s="10" customFormat="1" ht="15.75" hidden="1">
      <c r="A115" s="85"/>
      <c r="B115" s="17"/>
      <c r="C115" s="81"/>
      <c r="D115" s="81"/>
      <c r="E115" s="81"/>
      <c r="F115" s="81"/>
      <c r="G115" s="81"/>
      <c r="H115" s="81"/>
      <c r="I115" s="81"/>
      <c r="J115" s="81"/>
      <c r="K115" s="12">
        <f t="shared" si="1"/>
        <v>0</v>
      </c>
    </row>
    <row r="116" spans="1:11" s="10" customFormat="1" ht="15.75" hidden="1">
      <c r="A116" s="85"/>
      <c r="B116" s="17"/>
      <c r="C116" s="81"/>
      <c r="D116" s="81"/>
      <c r="E116" s="81"/>
      <c r="F116" s="81"/>
      <c r="G116" s="81"/>
      <c r="H116" s="81"/>
      <c r="I116" s="81"/>
      <c r="J116" s="81"/>
      <c r="K116" s="12">
        <f t="shared" si="1"/>
        <v>0</v>
      </c>
    </row>
    <row r="117" spans="1:11" s="10" customFormat="1" ht="15.75" hidden="1">
      <c r="A117" s="107" t="s">
        <v>303</v>
      </c>
      <c r="B117" s="17"/>
      <c r="C117" s="81">
        <f>SUM(C115:C116)</f>
        <v>0</v>
      </c>
      <c r="D117" s="81">
        <f>SUM(D115:D116)</f>
        <v>0</v>
      </c>
      <c r="E117" s="81"/>
      <c r="F117" s="81"/>
      <c r="G117" s="81"/>
      <c r="H117" s="81"/>
      <c r="I117" s="81"/>
      <c r="J117" s="81"/>
      <c r="K117" s="12">
        <f t="shared" si="1"/>
        <v>0</v>
      </c>
    </row>
    <row r="118" spans="1:11" s="10" customFormat="1" ht="15.75">
      <c r="A118" s="108" t="s">
        <v>304</v>
      </c>
      <c r="B118" s="17"/>
      <c r="C118" s="81">
        <f>C113+C117+C114</f>
        <v>26962845</v>
      </c>
      <c r="D118" s="81">
        <f>D113+D117+D114</f>
        <v>26962845</v>
      </c>
      <c r="E118" s="81"/>
      <c r="F118" s="81"/>
      <c r="G118" s="81"/>
      <c r="H118" s="81"/>
      <c r="I118" s="81"/>
      <c r="J118" s="81"/>
      <c r="K118" s="12">
        <f t="shared" si="1"/>
        <v>0</v>
      </c>
    </row>
    <row r="119" spans="1:11" s="10" customFormat="1" ht="15.75" hidden="1">
      <c r="A119" s="61"/>
      <c r="B119" s="17"/>
      <c r="C119" s="81"/>
      <c r="D119" s="81"/>
      <c r="E119" s="81"/>
      <c r="F119" s="81"/>
      <c r="G119" s="81"/>
      <c r="H119" s="81"/>
      <c r="I119" s="81"/>
      <c r="J119" s="81"/>
      <c r="K119" s="12">
        <f t="shared" si="1"/>
        <v>0</v>
      </c>
    </row>
    <row r="120" spans="1:11" s="10" customFormat="1" ht="31.5" hidden="1">
      <c r="A120" s="61" t="s">
        <v>305</v>
      </c>
      <c r="B120" s="17"/>
      <c r="C120" s="81"/>
      <c r="D120" s="81"/>
      <c r="E120" s="81"/>
      <c r="F120" s="81"/>
      <c r="G120" s="81"/>
      <c r="H120" s="81"/>
      <c r="I120" s="81"/>
      <c r="J120" s="81"/>
      <c r="K120" s="12">
        <f t="shared" si="1"/>
        <v>0</v>
      </c>
    </row>
    <row r="121" spans="1:11" s="10" customFormat="1" ht="15.75" hidden="1">
      <c r="A121" s="61"/>
      <c r="B121" s="17"/>
      <c r="C121" s="81"/>
      <c r="D121" s="81"/>
      <c r="E121" s="81"/>
      <c r="F121" s="81"/>
      <c r="G121" s="81"/>
      <c r="H121" s="81"/>
      <c r="I121" s="81"/>
      <c r="J121" s="81"/>
      <c r="K121" s="12">
        <f t="shared" si="1"/>
        <v>0</v>
      </c>
    </row>
    <row r="122" spans="1:11" s="10" customFormat="1" ht="31.5" hidden="1">
      <c r="A122" s="61" t="s">
        <v>306</v>
      </c>
      <c r="B122" s="17"/>
      <c r="C122" s="81"/>
      <c r="D122" s="81"/>
      <c r="E122" s="81"/>
      <c r="F122" s="81"/>
      <c r="G122" s="81"/>
      <c r="H122" s="81"/>
      <c r="I122" s="81"/>
      <c r="J122" s="81"/>
      <c r="K122" s="12">
        <f t="shared" si="1"/>
        <v>0</v>
      </c>
    </row>
    <row r="123" spans="1:11" s="10" customFormat="1" ht="15.75" hidden="1">
      <c r="A123" s="61"/>
      <c r="B123" s="17"/>
      <c r="C123" s="81"/>
      <c r="D123" s="81"/>
      <c r="E123" s="81"/>
      <c r="F123" s="81"/>
      <c r="G123" s="81"/>
      <c r="H123" s="81"/>
      <c r="I123" s="81"/>
      <c r="J123" s="81"/>
      <c r="K123" s="12">
        <f t="shared" si="1"/>
        <v>0</v>
      </c>
    </row>
    <row r="124" spans="1:11" s="10" customFormat="1" ht="31.5" hidden="1">
      <c r="A124" s="61" t="s">
        <v>307</v>
      </c>
      <c r="B124" s="17"/>
      <c r="C124" s="81"/>
      <c r="D124" s="81"/>
      <c r="E124" s="81"/>
      <c r="F124" s="81"/>
      <c r="G124" s="81"/>
      <c r="H124" s="81"/>
      <c r="I124" s="81"/>
      <c r="J124" s="81"/>
      <c r="K124" s="12">
        <f t="shared" si="1"/>
        <v>0</v>
      </c>
    </row>
    <row r="125" spans="1:11" s="10" customFormat="1" ht="31.5" hidden="1">
      <c r="A125" s="85" t="s">
        <v>474</v>
      </c>
      <c r="B125" s="17">
        <v>2</v>
      </c>
      <c r="C125" s="81"/>
      <c r="D125" s="81"/>
      <c r="E125" s="81"/>
      <c r="F125" s="81"/>
      <c r="G125" s="81"/>
      <c r="H125" s="81"/>
      <c r="I125" s="81"/>
      <c r="J125" s="81"/>
      <c r="K125" s="12">
        <f t="shared" si="1"/>
        <v>0</v>
      </c>
    </row>
    <row r="126" spans="1:11" s="10" customFormat="1" ht="15.75" hidden="1">
      <c r="A126" s="107" t="s">
        <v>475</v>
      </c>
      <c r="B126" s="17"/>
      <c r="C126" s="81">
        <f>SUM(C124:C125)</f>
        <v>0</v>
      </c>
      <c r="D126" s="81">
        <f>SUM(D124:D125)</f>
        <v>0</v>
      </c>
      <c r="E126" s="81"/>
      <c r="F126" s="81"/>
      <c r="G126" s="81"/>
      <c r="H126" s="81"/>
      <c r="I126" s="81"/>
      <c r="J126" s="81"/>
      <c r="K126" s="12">
        <f t="shared" si="1"/>
        <v>0</v>
      </c>
    </row>
    <row r="127" spans="1:11" s="10" customFormat="1" ht="15.75">
      <c r="A127" s="85" t="s">
        <v>590</v>
      </c>
      <c r="B127" s="17">
        <v>2</v>
      </c>
      <c r="C127" s="81">
        <v>60771405</v>
      </c>
      <c r="D127" s="81">
        <v>60771405</v>
      </c>
      <c r="E127" s="81"/>
      <c r="F127" s="81"/>
      <c r="G127" s="81"/>
      <c r="H127" s="81"/>
      <c r="I127" s="81"/>
      <c r="J127" s="81"/>
      <c r="K127" s="12">
        <f t="shared" si="1"/>
        <v>0</v>
      </c>
    </row>
    <row r="128" spans="1:11" s="10" customFormat="1" ht="15.75" hidden="1">
      <c r="A128" s="84" t="s">
        <v>587</v>
      </c>
      <c r="B128" s="17">
        <v>2</v>
      </c>
      <c r="C128" s="81"/>
      <c r="D128" s="81"/>
      <c r="E128" s="81"/>
      <c r="F128" s="81"/>
      <c r="G128" s="81"/>
      <c r="H128" s="81"/>
      <c r="I128" s="81"/>
      <c r="J128" s="81"/>
      <c r="K128" s="12">
        <f t="shared" si="1"/>
        <v>0</v>
      </c>
    </row>
    <row r="129" spans="1:11" s="10" customFormat="1" ht="31.5">
      <c r="A129" s="107" t="s">
        <v>509</v>
      </c>
      <c r="B129" s="17"/>
      <c r="C129" s="81">
        <f>SUM(C127:C128)</f>
        <v>60771405</v>
      </c>
      <c r="D129" s="81">
        <f>SUM(D127:D128)</f>
        <v>60771405</v>
      </c>
      <c r="E129" s="81"/>
      <c r="F129" s="81"/>
      <c r="G129" s="81"/>
      <c r="H129" s="81"/>
      <c r="I129" s="81"/>
      <c r="J129" s="81"/>
      <c r="K129" s="12">
        <f t="shared" si="1"/>
        <v>0</v>
      </c>
    </row>
    <row r="130" spans="1:11" s="10" customFormat="1" ht="15.75" hidden="1">
      <c r="A130" s="120"/>
      <c r="B130" s="17"/>
      <c r="C130" s="81"/>
      <c r="D130" s="81"/>
      <c r="E130" s="81"/>
      <c r="F130" s="81"/>
      <c r="G130" s="81"/>
      <c r="H130" s="81"/>
      <c r="I130" s="81"/>
      <c r="J130" s="81"/>
      <c r="K130" s="12">
        <f t="shared" si="1"/>
        <v>0</v>
      </c>
    </row>
    <row r="131" spans="1:11" s="10" customFormat="1" ht="15.75" hidden="1">
      <c r="A131" s="61" t="s">
        <v>560</v>
      </c>
      <c r="B131" s="17">
        <v>2</v>
      </c>
      <c r="C131" s="81"/>
      <c r="D131" s="81"/>
      <c r="E131" s="81"/>
      <c r="F131" s="81"/>
      <c r="G131" s="81"/>
      <c r="H131" s="81"/>
      <c r="I131" s="81"/>
      <c r="J131" s="81"/>
      <c r="K131" s="12">
        <f t="shared" si="1"/>
        <v>0</v>
      </c>
    </row>
    <row r="132" spans="1:11" s="10" customFormat="1" ht="15.75" hidden="1">
      <c r="A132" s="107" t="s">
        <v>158</v>
      </c>
      <c r="B132" s="17"/>
      <c r="C132" s="81">
        <f>SUM(C130:C131)</f>
        <v>0</v>
      </c>
      <c r="D132" s="81">
        <f>SUM(D130:D131)</f>
        <v>0</v>
      </c>
      <c r="E132" s="81"/>
      <c r="F132" s="81"/>
      <c r="G132" s="81"/>
      <c r="H132" s="81"/>
      <c r="I132" s="81"/>
      <c r="J132" s="81"/>
      <c r="K132" s="12">
        <f t="shared" si="1"/>
        <v>0</v>
      </c>
    </row>
    <row r="133" spans="1:11" s="10" customFormat="1" ht="31.5">
      <c r="A133" s="61" t="s">
        <v>308</v>
      </c>
      <c r="B133" s="17"/>
      <c r="C133" s="81">
        <f>C126+C132+C129</f>
        <v>60771405</v>
      </c>
      <c r="D133" s="81">
        <f>D126+D132+D129</f>
        <v>60771405</v>
      </c>
      <c r="E133" s="81"/>
      <c r="F133" s="81"/>
      <c r="G133" s="81"/>
      <c r="H133" s="81"/>
      <c r="I133" s="81"/>
      <c r="J133" s="81"/>
      <c r="K133" s="12">
        <f t="shared" si="1"/>
        <v>0</v>
      </c>
    </row>
    <row r="134" spans="1:11" s="10" customFormat="1" ht="31.5">
      <c r="A134" s="40" t="s">
        <v>295</v>
      </c>
      <c r="B134" s="100"/>
      <c r="C134" s="82">
        <f>SUM(C135:C135:C137)</f>
        <v>87734250</v>
      </c>
      <c r="D134" s="82">
        <f>SUM(D135:D135:D137)</f>
        <v>87734250</v>
      </c>
      <c r="E134" s="82"/>
      <c r="F134" s="82"/>
      <c r="G134" s="82"/>
      <c r="H134" s="82"/>
      <c r="I134" s="82"/>
      <c r="J134" s="82"/>
      <c r="K134" s="12">
        <f t="shared" si="1"/>
        <v>0</v>
      </c>
    </row>
    <row r="135" spans="1:11" s="10" customFormat="1" ht="15.75">
      <c r="A135" s="85" t="s">
        <v>385</v>
      </c>
      <c r="B135" s="98">
        <v>1</v>
      </c>
      <c r="C135" s="81">
        <f>SUMIF($B$106:$B$134,"1",C$106:C$134)</f>
        <v>0</v>
      </c>
      <c r="D135" s="81">
        <f>SUMIF($B$106:$B$134,"1",D$106:D$134)</f>
        <v>0</v>
      </c>
      <c r="E135" s="81"/>
      <c r="F135" s="81"/>
      <c r="G135" s="81"/>
      <c r="H135" s="81"/>
      <c r="I135" s="81"/>
      <c r="J135" s="81"/>
      <c r="K135" s="12">
        <f t="shared" si="1"/>
        <v>0</v>
      </c>
    </row>
    <row r="136" spans="1:11" s="10" customFormat="1" ht="15.75">
      <c r="A136" s="85" t="s">
        <v>230</v>
      </c>
      <c r="B136" s="98">
        <v>2</v>
      </c>
      <c r="C136" s="81">
        <f>SUMIF($B$106:$B$134,"2",C$106:C$134)</f>
        <v>87734250</v>
      </c>
      <c r="D136" s="81">
        <f>SUMIF($B$106:$B$134,"2",D$106:D$134)</f>
        <v>87734250</v>
      </c>
      <c r="E136" s="81"/>
      <c r="F136" s="81"/>
      <c r="G136" s="81"/>
      <c r="H136" s="81"/>
      <c r="I136" s="81"/>
      <c r="J136" s="81"/>
      <c r="K136" s="12">
        <f t="shared" si="1"/>
        <v>0</v>
      </c>
    </row>
    <row r="137" spans="1:11" s="10" customFormat="1" ht="15.75">
      <c r="A137" s="85" t="s">
        <v>124</v>
      </c>
      <c r="B137" s="98">
        <v>3</v>
      </c>
      <c r="C137" s="81">
        <f>SUMIF($B$106:$B$134,"3",C$106:C$134)</f>
        <v>0</v>
      </c>
      <c r="D137" s="81">
        <f>SUMIF($B$106:$B$134,"3",D$106:D$134)</f>
        <v>0</v>
      </c>
      <c r="E137" s="81"/>
      <c r="F137" s="81"/>
      <c r="G137" s="81"/>
      <c r="H137" s="81"/>
      <c r="I137" s="81"/>
      <c r="J137" s="81"/>
      <c r="K137" s="12">
        <f t="shared" si="1"/>
        <v>0</v>
      </c>
    </row>
    <row r="138" spans="1:11" s="10" customFormat="1" ht="15.75">
      <c r="A138" s="65" t="s">
        <v>310</v>
      </c>
      <c r="B138" s="17"/>
      <c r="C138" s="82"/>
      <c r="D138" s="82"/>
      <c r="E138" s="82"/>
      <c r="F138" s="82"/>
      <c r="G138" s="82"/>
      <c r="H138" s="82"/>
      <c r="I138" s="82"/>
      <c r="J138" s="82"/>
      <c r="K138" s="12">
        <f aca="true" t="shared" si="2" ref="K138:K201">D138-C138</f>
        <v>0</v>
      </c>
    </row>
    <row r="139" spans="1:11" s="10" customFormat="1" ht="15.75" hidden="1">
      <c r="A139" s="85" t="s">
        <v>312</v>
      </c>
      <c r="B139" s="17">
        <v>2</v>
      </c>
      <c r="C139" s="81"/>
      <c r="D139" s="81"/>
      <c r="E139" s="81"/>
      <c r="F139" s="81"/>
      <c r="G139" s="81"/>
      <c r="H139" s="81"/>
      <c r="I139" s="81"/>
      <c r="J139" s="81"/>
      <c r="K139" s="12">
        <f t="shared" si="2"/>
        <v>0</v>
      </c>
    </row>
    <row r="140" spans="1:11" s="10" customFormat="1" ht="15.75" hidden="1">
      <c r="A140" s="108" t="s">
        <v>311</v>
      </c>
      <c r="B140" s="17"/>
      <c r="C140" s="81">
        <f>SUM(C139)</f>
        <v>0</v>
      </c>
      <c r="D140" s="81">
        <f>SUM(D139)</f>
        <v>0</v>
      </c>
      <c r="E140" s="81"/>
      <c r="F140" s="81"/>
      <c r="G140" s="81"/>
      <c r="H140" s="81"/>
      <c r="I140" s="81"/>
      <c r="J140" s="81"/>
      <c r="K140" s="12">
        <f t="shared" si="2"/>
        <v>0</v>
      </c>
    </row>
    <row r="141" spans="1:11" s="10" customFormat="1" ht="15.75" hidden="1">
      <c r="A141" s="85" t="s">
        <v>116</v>
      </c>
      <c r="B141" s="17">
        <v>3</v>
      </c>
      <c r="C141" s="81"/>
      <c r="D141" s="81"/>
      <c r="E141" s="81"/>
      <c r="F141" s="81"/>
      <c r="G141" s="81"/>
      <c r="H141" s="81"/>
      <c r="I141" s="81"/>
      <c r="J141" s="81"/>
      <c r="K141" s="12">
        <f t="shared" si="2"/>
        <v>0</v>
      </c>
    </row>
    <row r="142" spans="1:11" s="10" customFormat="1" ht="15.75" hidden="1">
      <c r="A142" s="85" t="s">
        <v>115</v>
      </c>
      <c r="B142" s="17">
        <v>3</v>
      </c>
      <c r="C142" s="81"/>
      <c r="D142" s="81"/>
      <c r="E142" s="81"/>
      <c r="F142" s="81"/>
      <c r="G142" s="81"/>
      <c r="H142" s="81"/>
      <c r="I142" s="81"/>
      <c r="J142" s="81"/>
      <c r="K142" s="12">
        <f t="shared" si="2"/>
        <v>0</v>
      </c>
    </row>
    <row r="143" spans="1:11" s="10" customFormat="1" ht="15.75" hidden="1">
      <c r="A143" s="108" t="s">
        <v>313</v>
      </c>
      <c r="B143" s="17"/>
      <c r="C143" s="81">
        <f>SUM(C141:C142)</f>
        <v>0</v>
      </c>
      <c r="D143" s="81">
        <f>SUM(D141:D142)</f>
        <v>0</v>
      </c>
      <c r="E143" s="81"/>
      <c r="F143" s="81"/>
      <c r="G143" s="81"/>
      <c r="H143" s="81"/>
      <c r="I143" s="81"/>
      <c r="J143" s="81"/>
      <c r="K143" s="12">
        <f t="shared" si="2"/>
        <v>0</v>
      </c>
    </row>
    <row r="144" spans="1:11" s="10" customFormat="1" ht="31.5">
      <c r="A144" s="85" t="s">
        <v>314</v>
      </c>
      <c r="B144" s="17">
        <v>3</v>
      </c>
      <c r="C144" s="81">
        <v>6550000</v>
      </c>
      <c r="D144" s="81">
        <v>6550000</v>
      </c>
      <c r="E144" s="81"/>
      <c r="F144" s="81"/>
      <c r="G144" s="81"/>
      <c r="H144" s="81"/>
      <c r="I144" s="81"/>
      <c r="J144" s="81"/>
      <c r="K144" s="12">
        <f t="shared" si="2"/>
        <v>0</v>
      </c>
    </row>
    <row r="145" spans="1:11" s="10" customFormat="1" ht="15.75" hidden="1">
      <c r="A145" s="85" t="s">
        <v>315</v>
      </c>
      <c r="B145" s="17">
        <v>3</v>
      </c>
      <c r="C145" s="81"/>
      <c r="D145" s="81"/>
      <c r="E145" s="81"/>
      <c r="F145" s="81"/>
      <c r="G145" s="81"/>
      <c r="H145" s="81"/>
      <c r="I145" s="81"/>
      <c r="J145" s="81"/>
      <c r="K145" s="12">
        <f t="shared" si="2"/>
        <v>0</v>
      </c>
    </row>
    <row r="146" spans="1:11" s="10" customFormat="1" ht="15.75">
      <c r="A146" s="108" t="s">
        <v>316</v>
      </c>
      <c r="B146" s="17"/>
      <c r="C146" s="81">
        <f>SUM(C144:C145)</f>
        <v>6550000</v>
      </c>
      <c r="D146" s="81">
        <f>SUM(D144:D145)</f>
        <v>6550000</v>
      </c>
      <c r="E146" s="81"/>
      <c r="F146" s="81"/>
      <c r="G146" s="81"/>
      <c r="H146" s="81"/>
      <c r="I146" s="81"/>
      <c r="J146" s="81"/>
      <c r="K146" s="12">
        <f t="shared" si="2"/>
        <v>0</v>
      </c>
    </row>
    <row r="147" spans="1:11" s="10" customFormat="1" ht="31.5">
      <c r="A147" s="85" t="s">
        <v>317</v>
      </c>
      <c r="B147" s="17">
        <v>2</v>
      </c>
      <c r="C147" s="81">
        <v>650000</v>
      </c>
      <c r="D147" s="81">
        <v>650000</v>
      </c>
      <c r="E147" s="81"/>
      <c r="F147" s="81"/>
      <c r="G147" s="81"/>
      <c r="H147" s="81"/>
      <c r="I147" s="81"/>
      <c r="J147" s="81"/>
      <c r="K147" s="12">
        <f t="shared" si="2"/>
        <v>0</v>
      </c>
    </row>
    <row r="148" spans="1:11" s="10" customFormat="1" ht="15.75" hidden="1">
      <c r="A148" s="85" t="s">
        <v>318</v>
      </c>
      <c r="B148" s="17">
        <v>2</v>
      </c>
      <c r="C148" s="81"/>
      <c r="D148" s="81"/>
      <c r="E148" s="81"/>
      <c r="F148" s="81"/>
      <c r="G148" s="81"/>
      <c r="H148" s="81"/>
      <c r="I148" s="81"/>
      <c r="J148" s="81"/>
      <c r="K148" s="12">
        <f t="shared" si="2"/>
        <v>0</v>
      </c>
    </row>
    <row r="149" spans="1:11" s="10" customFormat="1" ht="15.75">
      <c r="A149" s="61" t="s">
        <v>319</v>
      </c>
      <c r="B149" s="17"/>
      <c r="C149" s="81">
        <f>SUM(C147:C148)</f>
        <v>650000</v>
      </c>
      <c r="D149" s="81">
        <f>SUM(D147:D148)</f>
        <v>650000</v>
      </c>
      <c r="E149" s="81"/>
      <c r="F149" s="81"/>
      <c r="G149" s="81"/>
      <c r="H149" s="81"/>
      <c r="I149" s="81"/>
      <c r="J149" s="81"/>
      <c r="K149" s="12">
        <f t="shared" si="2"/>
        <v>0</v>
      </c>
    </row>
    <row r="150" spans="1:11" s="10" customFormat="1" ht="15.75" hidden="1">
      <c r="A150" s="85" t="s">
        <v>320</v>
      </c>
      <c r="B150" s="17">
        <v>3</v>
      </c>
      <c r="C150" s="81"/>
      <c r="D150" s="81"/>
      <c r="E150" s="81"/>
      <c r="F150" s="81"/>
      <c r="G150" s="81"/>
      <c r="H150" s="81"/>
      <c r="I150" s="81"/>
      <c r="J150" s="81"/>
      <c r="K150" s="12">
        <f t="shared" si="2"/>
        <v>0</v>
      </c>
    </row>
    <row r="151" spans="1:11" s="10" customFormat="1" ht="15.75" hidden="1">
      <c r="A151" s="85"/>
      <c r="B151" s="17">
        <v>2</v>
      </c>
      <c r="C151" s="81"/>
      <c r="D151" s="81"/>
      <c r="E151" s="81"/>
      <c r="F151" s="81"/>
      <c r="G151" s="81"/>
      <c r="H151" s="81"/>
      <c r="I151" s="81"/>
      <c r="J151" s="81"/>
      <c r="K151" s="12">
        <f t="shared" si="2"/>
        <v>0</v>
      </c>
    </row>
    <row r="152" spans="1:11" s="10" customFormat="1" ht="15.75" hidden="1">
      <c r="A152" s="108" t="s">
        <v>321</v>
      </c>
      <c r="B152" s="17"/>
      <c r="C152" s="81">
        <f>SUM(C150:C151)</f>
        <v>0</v>
      </c>
      <c r="D152" s="81">
        <f>SUM(D150:D151)</f>
        <v>0</v>
      </c>
      <c r="E152" s="81"/>
      <c r="F152" s="81"/>
      <c r="G152" s="81"/>
      <c r="H152" s="81"/>
      <c r="I152" s="81"/>
      <c r="J152" s="81"/>
      <c r="K152" s="12">
        <f t="shared" si="2"/>
        <v>0</v>
      </c>
    </row>
    <row r="153" spans="1:11" s="10" customFormat="1" ht="15.75" hidden="1">
      <c r="A153" s="85" t="s">
        <v>322</v>
      </c>
      <c r="B153" s="17">
        <v>2</v>
      </c>
      <c r="C153" s="81"/>
      <c r="D153" s="81"/>
      <c r="E153" s="81"/>
      <c r="F153" s="81"/>
      <c r="G153" s="81"/>
      <c r="H153" s="81"/>
      <c r="I153" s="81"/>
      <c r="J153" s="81"/>
      <c r="K153" s="12">
        <f t="shared" si="2"/>
        <v>0</v>
      </c>
    </row>
    <row r="154" spans="1:11" s="10" customFormat="1" ht="15.75" hidden="1">
      <c r="A154" s="85" t="s">
        <v>323</v>
      </c>
      <c r="B154" s="17">
        <v>2</v>
      </c>
      <c r="C154" s="81"/>
      <c r="D154" s="81"/>
      <c r="E154" s="81"/>
      <c r="F154" s="81"/>
      <c r="G154" s="81"/>
      <c r="H154" s="81"/>
      <c r="I154" s="81"/>
      <c r="J154" s="81"/>
      <c r="K154" s="12">
        <f t="shared" si="2"/>
        <v>0</v>
      </c>
    </row>
    <row r="155" spans="1:11" s="10" customFormat="1" ht="15.75" hidden="1">
      <c r="A155" s="85" t="s">
        <v>145</v>
      </c>
      <c r="B155" s="17">
        <v>2</v>
      </c>
      <c r="C155" s="81"/>
      <c r="D155" s="81"/>
      <c r="E155" s="81"/>
      <c r="F155" s="81"/>
      <c r="G155" s="81"/>
      <c r="H155" s="81"/>
      <c r="I155" s="81"/>
      <c r="J155" s="81"/>
      <c r="K155" s="12">
        <f t="shared" si="2"/>
        <v>0</v>
      </c>
    </row>
    <row r="156" spans="1:11" s="10" customFormat="1" ht="15.75" hidden="1">
      <c r="A156" s="85" t="s">
        <v>146</v>
      </c>
      <c r="B156" s="17">
        <v>2</v>
      </c>
      <c r="C156" s="81"/>
      <c r="D156" s="81"/>
      <c r="E156" s="81"/>
      <c r="F156" s="81"/>
      <c r="G156" s="81"/>
      <c r="H156" s="81"/>
      <c r="I156" s="81"/>
      <c r="J156" s="81"/>
      <c r="K156" s="12">
        <f t="shared" si="2"/>
        <v>0</v>
      </c>
    </row>
    <row r="157" spans="1:11" s="10" customFormat="1" ht="15.75" hidden="1">
      <c r="A157" s="85" t="s">
        <v>147</v>
      </c>
      <c r="B157" s="17">
        <v>2</v>
      </c>
      <c r="C157" s="81"/>
      <c r="D157" s="81"/>
      <c r="E157" s="81"/>
      <c r="F157" s="81"/>
      <c r="G157" s="81"/>
      <c r="H157" s="81"/>
      <c r="I157" s="81"/>
      <c r="J157" s="81"/>
      <c r="K157" s="12">
        <f t="shared" si="2"/>
        <v>0</v>
      </c>
    </row>
    <row r="158" spans="1:11" s="10" customFormat="1" ht="31.5" hidden="1">
      <c r="A158" s="85" t="s">
        <v>324</v>
      </c>
      <c r="B158" s="17">
        <v>2</v>
      </c>
      <c r="C158" s="81"/>
      <c r="D158" s="81"/>
      <c r="E158" s="81"/>
      <c r="F158" s="81"/>
      <c r="G158" s="81"/>
      <c r="H158" s="81"/>
      <c r="I158" s="81"/>
      <c r="J158" s="81"/>
      <c r="K158" s="12">
        <f t="shared" si="2"/>
        <v>0</v>
      </c>
    </row>
    <row r="159" spans="1:11" s="10" customFormat="1" ht="15.75" hidden="1">
      <c r="A159" s="85" t="s">
        <v>325</v>
      </c>
      <c r="B159" s="17">
        <v>2</v>
      </c>
      <c r="C159" s="81"/>
      <c r="D159" s="81"/>
      <c r="E159" s="81"/>
      <c r="F159" s="81"/>
      <c r="G159" s="81"/>
      <c r="H159" s="81"/>
      <c r="I159" s="81"/>
      <c r="J159" s="81"/>
      <c r="K159" s="12">
        <f t="shared" si="2"/>
        <v>0</v>
      </c>
    </row>
    <row r="160" spans="1:11" s="10" customFormat="1" ht="15.75" hidden="1">
      <c r="A160" s="85" t="s">
        <v>326</v>
      </c>
      <c r="B160" s="17">
        <v>2</v>
      </c>
      <c r="C160" s="81"/>
      <c r="D160" s="81"/>
      <c r="E160" s="81"/>
      <c r="F160" s="81"/>
      <c r="G160" s="81"/>
      <c r="H160" s="81"/>
      <c r="I160" s="81"/>
      <c r="J160" s="81"/>
      <c r="K160" s="12">
        <f t="shared" si="2"/>
        <v>0</v>
      </c>
    </row>
    <row r="161" spans="1:11" s="10" customFormat="1" ht="15.75" hidden="1">
      <c r="A161" s="85" t="s">
        <v>540</v>
      </c>
      <c r="B161" s="17">
        <v>2</v>
      </c>
      <c r="C161" s="81"/>
      <c r="D161" s="81"/>
      <c r="E161" s="81"/>
      <c r="F161" s="81"/>
      <c r="G161" s="81"/>
      <c r="H161" s="81"/>
      <c r="I161" s="81"/>
      <c r="J161" s="81"/>
      <c r="K161" s="12">
        <f t="shared" si="2"/>
        <v>0</v>
      </c>
    </row>
    <row r="162" spans="1:11" s="10" customFormat="1" ht="15.75" hidden="1">
      <c r="A162" s="107" t="s">
        <v>327</v>
      </c>
      <c r="B162" s="17"/>
      <c r="C162" s="81">
        <f>SUM(C160:C161)</f>
        <v>0</v>
      </c>
      <c r="D162" s="81">
        <f>SUM(D160:D161)</f>
        <v>0</v>
      </c>
      <c r="E162" s="81"/>
      <c r="F162" s="81"/>
      <c r="G162" s="81"/>
      <c r="H162" s="81"/>
      <c r="I162" s="81"/>
      <c r="J162" s="81"/>
      <c r="K162" s="12">
        <f t="shared" si="2"/>
        <v>0</v>
      </c>
    </row>
    <row r="163" spans="1:11" s="10" customFormat="1" ht="15.75" hidden="1">
      <c r="A163" s="61" t="s">
        <v>530</v>
      </c>
      <c r="B163" s="17">
        <v>2</v>
      </c>
      <c r="C163" s="81"/>
      <c r="D163" s="81"/>
      <c r="E163" s="81"/>
      <c r="F163" s="81"/>
      <c r="G163" s="81"/>
      <c r="H163" s="81"/>
      <c r="I163" s="81"/>
      <c r="J163" s="81"/>
      <c r="K163" s="12">
        <f t="shared" si="2"/>
        <v>0</v>
      </c>
    </row>
    <row r="164" spans="1:11" s="10" customFormat="1" ht="15.75" hidden="1">
      <c r="A164" s="108" t="s">
        <v>328</v>
      </c>
      <c r="B164" s="17"/>
      <c r="C164" s="81">
        <f>SUM(C153:C159)+C162</f>
        <v>0</v>
      </c>
      <c r="D164" s="81">
        <f>SUM(D153:D159)+D162</f>
        <v>0</v>
      </c>
      <c r="E164" s="81"/>
      <c r="F164" s="81"/>
      <c r="G164" s="81"/>
      <c r="H164" s="81"/>
      <c r="I164" s="81"/>
      <c r="J164" s="81"/>
      <c r="K164" s="12">
        <f t="shared" si="2"/>
        <v>0</v>
      </c>
    </row>
    <row r="165" spans="1:11" s="10" customFormat="1" ht="15.75">
      <c r="A165" s="40" t="s">
        <v>310</v>
      </c>
      <c r="B165" s="100"/>
      <c r="C165" s="82">
        <f>SUM(C166:C166:C168)</f>
        <v>7200000</v>
      </c>
      <c r="D165" s="82">
        <f>SUM(D166:D166:D168)</f>
        <v>7200000</v>
      </c>
      <c r="E165" s="82"/>
      <c r="F165" s="82"/>
      <c r="G165" s="82"/>
      <c r="H165" s="82"/>
      <c r="I165" s="82"/>
      <c r="J165" s="82"/>
      <c r="K165" s="12">
        <f t="shared" si="2"/>
        <v>0</v>
      </c>
    </row>
    <row r="166" spans="1:11" s="10" customFormat="1" ht="15.75">
      <c r="A166" s="85" t="s">
        <v>385</v>
      </c>
      <c r="B166" s="98">
        <v>1</v>
      </c>
      <c r="C166" s="81">
        <f>SUMIF($B$138:$B$165,"1",C$138:C$165)</f>
        <v>0</v>
      </c>
      <c r="D166" s="81">
        <f>SUMIF($B$138:$B$165,"1",D$138:D$165)</f>
        <v>0</v>
      </c>
      <c r="E166" s="81"/>
      <c r="F166" s="81"/>
      <c r="G166" s="81"/>
      <c r="H166" s="81"/>
      <c r="I166" s="81"/>
      <c r="J166" s="81"/>
      <c r="K166" s="12">
        <f t="shared" si="2"/>
        <v>0</v>
      </c>
    </row>
    <row r="167" spans="1:11" s="10" customFormat="1" ht="15.75">
      <c r="A167" s="85" t="s">
        <v>230</v>
      </c>
      <c r="B167" s="98">
        <v>2</v>
      </c>
      <c r="C167" s="81">
        <f>SUMIF($B$138:$B$165,"2",C$138:C$165)</f>
        <v>650000</v>
      </c>
      <c r="D167" s="81">
        <f>SUMIF($B$138:$B$165,"2",D$138:D$165)</f>
        <v>650000</v>
      </c>
      <c r="E167" s="81"/>
      <c r="F167" s="81"/>
      <c r="G167" s="81"/>
      <c r="H167" s="81"/>
      <c r="I167" s="81"/>
      <c r="J167" s="81"/>
      <c r="K167" s="12">
        <f t="shared" si="2"/>
        <v>0</v>
      </c>
    </row>
    <row r="168" spans="1:11" s="10" customFormat="1" ht="15.75">
      <c r="A168" s="85" t="s">
        <v>124</v>
      </c>
      <c r="B168" s="98">
        <v>3</v>
      </c>
      <c r="C168" s="81">
        <f>SUMIF($B$138:$B$165,"3",C$138:C$165)</f>
        <v>6550000</v>
      </c>
      <c r="D168" s="81">
        <f>SUMIF($B$138:$B$165,"3",D$138:D$165)</f>
        <v>6550000</v>
      </c>
      <c r="E168" s="81"/>
      <c r="F168" s="81"/>
      <c r="G168" s="81"/>
      <c r="H168" s="81"/>
      <c r="I168" s="81"/>
      <c r="J168" s="81"/>
      <c r="K168" s="12">
        <f t="shared" si="2"/>
        <v>0</v>
      </c>
    </row>
    <row r="169" spans="1:11" s="10" customFormat="1" ht="15.75">
      <c r="A169" s="65" t="s">
        <v>333</v>
      </c>
      <c r="B169" s="17"/>
      <c r="C169" s="82"/>
      <c r="D169" s="82"/>
      <c r="E169" s="82"/>
      <c r="F169" s="82"/>
      <c r="G169" s="82"/>
      <c r="H169" s="82"/>
      <c r="I169" s="82"/>
      <c r="J169" s="82"/>
      <c r="K169" s="12">
        <f t="shared" si="2"/>
        <v>0</v>
      </c>
    </row>
    <row r="170" spans="1:11" s="10" customFormat="1" ht="15.75">
      <c r="A170" s="85" t="s">
        <v>514</v>
      </c>
      <c r="B170" s="17">
        <v>2</v>
      </c>
      <c r="C170" s="81">
        <v>3300000</v>
      </c>
      <c r="D170" s="81">
        <v>3300000</v>
      </c>
      <c r="E170" s="81"/>
      <c r="F170" s="81"/>
      <c r="G170" s="81"/>
      <c r="H170" s="81"/>
      <c r="I170" s="81"/>
      <c r="J170" s="81"/>
      <c r="K170" s="12">
        <f t="shared" si="2"/>
        <v>0</v>
      </c>
    </row>
    <row r="171" spans="1:11" s="10" customFormat="1" ht="15.75" hidden="1">
      <c r="A171" s="61" t="s">
        <v>529</v>
      </c>
      <c r="B171" s="17">
        <v>2</v>
      </c>
      <c r="C171" s="82"/>
      <c r="D171" s="82"/>
      <c r="E171" s="82"/>
      <c r="F171" s="82"/>
      <c r="G171" s="82"/>
      <c r="H171" s="82"/>
      <c r="I171" s="82"/>
      <c r="J171" s="82"/>
      <c r="K171" s="12">
        <f t="shared" si="2"/>
        <v>0</v>
      </c>
    </row>
    <row r="172" spans="1:11" s="10" customFormat="1" ht="15.75">
      <c r="A172" s="107" t="s">
        <v>329</v>
      </c>
      <c r="B172" s="17"/>
      <c r="C172" s="81">
        <f>SUM(C170:C171)</f>
        <v>3300000</v>
      </c>
      <c r="D172" s="81">
        <f>SUM(D170:D171)</f>
        <v>3300000</v>
      </c>
      <c r="E172" s="81"/>
      <c r="F172" s="81"/>
      <c r="G172" s="81"/>
      <c r="H172" s="81"/>
      <c r="I172" s="81"/>
      <c r="J172" s="81"/>
      <c r="K172" s="12">
        <f t="shared" si="2"/>
        <v>0</v>
      </c>
    </row>
    <row r="173" spans="1:11" s="10" customFormat="1" ht="15.75">
      <c r="A173" s="85" t="s">
        <v>330</v>
      </c>
      <c r="B173" s="17"/>
      <c r="C173" s="81">
        <f>SUM(C174:C179)</f>
        <v>215463</v>
      </c>
      <c r="D173" s="81">
        <f>SUM(D174:D179)</f>
        <v>215463</v>
      </c>
      <c r="E173" s="81"/>
      <c r="F173" s="81"/>
      <c r="G173" s="81"/>
      <c r="H173" s="81"/>
      <c r="I173" s="81"/>
      <c r="J173" s="81"/>
      <c r="K173" s="12">
        <f t="shared" si="2"/>
        <v>0</v>
      </c>
    </row>
    <row r="174" spans="1:11" s="10" customFormat="1" ht="15.75">
      <c r="A174" s="119" t="s">
        <v>438</v>
      </c>
      <c r="B174" s="17">
        <v>2</v>
      </c>
      <c r="C174" s="81">
        <v>20000</v>
      </c>
      <c r="D174" s="81">
        <v>20000</v>
      </c>
      <c r="E174" s="81"/>
      <c r="F174" s="81"/>
      <c r="G174" s="81"/>
      <c r="H174" s="81"/>
      <c r="I174" s="81"/>
      <c r="J174" s="81"/>
      <c r="K174" s="12">
        <f t="shared" si="2"/>
        <v>0</v>
      </c>
    </row>
    <row r="175" spans="1:11" s="10" customFormat="1" ht="15.75">
      <c r="A175" s="119" t="s">
        <v>511</v>
      </c>
      <c r="B175" s="17">
        <v>2</v>
      </c>
      <c r="C175" s="81">
        <v>90000</v>
      </c>
      <c r="D175" s="81">
        <v>90000</v>
      </c>
      <c r="E175" s="81"/>
      <c r="F175" s="81"/>
      <c r="G175" s="81"/>
      <c r="H175" s="81"/>
      <c r="I175" s="81"/>
      <c r="J175" s="81"/>
      <c r="K175" s="12">
        <f t="shared" si="2"/>
        <v>0</v>
      </c>
    </row>
    <row r="176" spans="1:11" s="10" customFormat="1" ht="15.75" hidden="1">
      <c r="A176" s="119" t="s">
        <v>476</v>
      </c>
      <c r="B176" s="17">
        <v>2</v>
      </c>
      <c r="C176" s="81"/>
      <c r="D176" s="81"/>
      <c r="E176" s="81"/>
      <c r="F176" s="81"/>
      <c r="G176" s="81"/>
      <c r="H176" s="81"/>
      <c r="I176" s="81"/>
      <c r="J176" s="81"/>
      <c r="K176" s="12">
        <f t="shared" si="2"/>
        <v>0</v>
      </c>
    </row>
    <row r="177" spans="1:11" s="10" customFormat="1" ht="15.75" hidden="1">
      <c r="A177" s="119" t="s">
        <v>512</v>
      </c>
      <c r="B177" s="17">
        <v>2</v>
      </c>
      <c r="C177" s="81"/>
      <c r="D177" s="81"/>
      <c r="E177" s="81"/>
      <c r="F177" s="81"/>
      <c r="G177" s="81"/>
      <c r="H177" s="81"/>
      <c r="I177" s="81"/>
      <c r="J177" s="81"/>
      <c r="K177" s="12">
        <f t="shared" si="2"/>
        <v>0</v>
      </c>
    </row>
    <row r="178" spans="1:11" s="10" customFormat="1" ht="15.75">
      <c r="A178" s="119" t="s">
        <v>513</v>
      </c>
      <c r="B178" s="17">
        <v>2</v>
      </c>
      <c r="C178" s="81">
        <v>105463</v>
      </c>
      <c r="D178" s="81">
        <v>105463</v>
      </c>
      <c r="E178" s="81"/>
      <c r="F178" s="81"/>
      <c r="G178" s="81"/>
      <c r="H178" s="81"/>
      <c r="I178" s="81"/>
      <c r="J178" s="81"/>
      <c r="K178" s="12">
        <f t="shared" si="2"/>
        <v>0</v>
      </c>
    </row>
    <row r="179" spans="1:11" s="10" customFormat="1" ht="15.75" hidden="1">
      <c r="A179" s="119" t="s">
        <v>476</v>
      </c>
      <c r="B179" s="17">
        <v>2</v>
      </c>
      <c r="C179" s="81"/>
      <c r="D179" s="81"/>
      <c r="E179" s="81"/>
      <c r="F179" s="81"/>
      <c r="G179" s="81"/>
      <c r="H179" s="81"/>
      <c r="I179" s="81"/>
      <c r="J179" s="81"/>
      <c r="K179" s="12">
        <f t="shared" si="2"/>
        <v>0</v>
      </c>
    </row>
    <row r="180" spans="1:11" s="10" customFormat="1" ht="15.75" hidden="1">
      <c r="A180" s="85" t="s">
        <v>331</v>
      </c>
      <c r="B180" s="17">
        <v>2</v>
      </c>
      <c r="C180" s="81"/>
      <c r="D180" s="81"/>
      <c r="E180" s="81"/>
      <c r="F180" s="81"/>
      <c r="G180" s="81"/>
      <c r="H180" s="81"/>
      <c r="I180" s="81"/>
      <c r="J180" s="81"/>
      <c r="K180" s="12">
        <f t="shared" si="2"/>
        <v>0</v>
      </c>
    </row>
    <row r="181" spans="1:11" s="10" customFormat="1" ht="15.75" hidden="1">
      <c r="A181" s="85" t="s">
        <v>510</v>
      </c>
      <c r="B181" s="17"/>
      <c r="C181" s="81"/>
      <c r="D181" s="81"/>
      <c r="E181" s="81"/>
      <c r="F181" s="81"/>
      <c r="G181" s="81"/>
      <c r="H181" s="81"/>
      <c r="I181" s="81"/>
      <c r="J181" s="81"/>
      <c r="K181" s="12">
        <f t="shared" si="2"/>
        <v>0</v>
      </c>
    </row>
    <row r="182" spans="1:11" s="10" customFormat="1" ht="15.75">
      <c r="A182" s="108" t="s">
        <v>332</v>
      </c>
      <c r="B182" s="17"/>
      <c r="C182" s="81">
        <f>SUM(C174:C181)</f>
        <v>215463</v>
      </c>
      <c r="D182" s="81">
        <f>SUM(D174:D181)</f>
        <v>215463</v>
      </c>
      <c r="E182" s="81"/>
      <c r="F182" s="81"/>
      <c r="G182" s="81"/>
      <c r="H182" s="81"/>
      <c r="I182" s="81"/>
      <c r="J182" s="81"/>
      <c r="K182" s="12">
        <f t="shared" si="2"/>
        <v>0</v>
      </c>
    </row>
    <row r="183" spans="1:11" s="10" customFormat="1" ht="15.75" hidden="1">
      <c r="A183" s="85" t="s">
        <v>118</v>
      </c>
      <c r="B183" s="17"/>
      <c r="C183" s="81"/>
      <c r="D183" s="81"/>
      <c r="E183" s="81"/>
      <c r="F183" s="81"/>
      <c r="G183" s="81"/>
      <c r="H183" s="81"/>
      <c r="I183" s="81"/>
      <c r="J183" s="81"/>
      <c r="K183" s="12">
        <f t="shared" si="2"/>
        <v>0</v>
      </c>
    </row>
    <row r="184" spans="1:11" s="10" customFormat="1" ht="15.75" hidden="1">
      <c r="A184" s="85" t="s">
        <v>118</v>
      </c>
      <c r="B184" s="17"/>
      <c r="C184" s="81"/>
      <c r="D184" s="81"/>
      <c r="E184" s="81"/>
      <c r="F184" s="81"/>
      <c r="G184" s="81"/>
      <c r="H184" s="81"/>
      <c r="I184" s="81"/>
      <c r="J184" s="81"/>
      <c r="K184" s="12">
        <f t="shared" si="2"/>
        <v>0</v>
      </c>
    </row>
    <row r="185" spans="1:11" s="10" customFormat="1" ht="15.75" hidden="1">
      <c r="A185" s="107" t="s">
        <v>334</v>
      </c>
      <c r="B185" s="17"/>
      <c r="C185" s="81">
        <f>SUM(C183:C184)</f>
        <v>0</v>
      </c>
      <c r="D185" s="81">
        <f>SUM(D183:D184)</f>
        <v>0</v>
      </c>
      <c r="E185" s="81"/>
      <c r="F185" s="81"/>
      <c r="G185" s="81"/>
      <c r="H185" s="81"/>
      <c r="I185" s="81"/>
      <c r="J185" s="81"/>
      <c r="K185" s="12">
        <f t="shared" si="2"/>
        <v>0</v>
      </c>
    </row>
    <row r="186" spans="1:11" s="10" customFormat="1" ht="15.75" hidden="1">
      <c r="A186" s="85" t="s">
        <v>118</v>
      </c>
      <c r="B186" s="17"/>
      <c r="C186" s="81"/>
      <c r="D186" s="81"/>
      <c r="E186" s="81"/>
      <c r="F186" s="81"/>
      <c r="G186" s="81"/>
      <c r="H186" s="81"/>
      <c r="I186" s="81"/>
      <c r="J186" s="81"/>
      <c r="K186" s="12">
        <f t="shared" si="2"/>
        <v>0</v>
      </c>
    </row>
    <row r="187" spans="1:11" s="10" customFormat="1" ht="15.75" hidden="1">
      <c r="A187" s="85"/>
      <c r="B187" s="17"/>
      <c r="C187" s="81"/>
      <c r="D187" s="81"/>
      <c r="E187" s="81"/>
      <c r="F187" s="81"/>
      <c r="G187" s="81"/>
      <c r="H187" s="81"/>
      <c r="I187" s="81"/>
      <c r="J187" s="81"/>
      <c r="K187" s="12">
        <f t="shared" si="2"/>
        <v>0</v>
      </c>
    </row>
    <row r="188" spans="1:11" s="10" customFormat="1" ht="15.75" hidden="1">
      <c r="A188" s="107" t="s">
        <v>335</v>
      </c>
      <c r="B188" s="17"/>
      <c r="C188" s="81">
        <f>SUM(C186:C187)</f>
        <v>0</v>
      </c>
      <c r="D188" s="81">
        <f>SUM(D186:D187)</f>
        <v>0</v>
      </c>
      <c r="E188" s="81"/>
      <c r="F188" s="81"/>
      <c r="G188" s="81"/>
      <c r="H188" s="81"/>
      <c r="I188" s="81"/>
      <c r="J188" s="81"/>
      <c r="K188" s="12">
        <f t="shared" si="2"/>
        <v>0</v>
      </c>
    </row>
    <row r="189" spans="1:11" s="10" customFormat="1" ht="15.75" hidden="1">
      <c r="A189" s="61" t="s">
        <v>336</v>
      </c>
      <c r="B189" s="17"/>
      <c r="C189" s="81">
        <f>C185+C188</f>
        <v>0</v>
      </c>
      <c r="D189" s="81">
        <f>D185+D188</f>
        <v>0</v>
      </c>
      <c r="E189" s="81"/>
      <c r="F189" s="81"/>
      <c r="G189" s="81"/>
      <c r="H189" s="81"/>
      <c r="I189" s="81"/>
      <c r="J189" s="81"/>
      <c r="K189" s="12">
        <f t="shared" si="2"/>
        <v>0</v>
      </c>
    </row>
    <row r="190" spans="1:11" s="10" customFormat="1" ht="15.75" hidden="1">
      <c r="A190" s="85" t="s">
        <v>337</v>
      </c>
      <c r="B190" s="17">
        <v>2</v>
      </c>
      <c r="C190" s="81"/>
      <c r="D190" s="81"/>
      <c r="E190" s="81"/>
      <c r="F190" s="81"/>
      <c r="G190" s="81"/>
      <c r="H190" s="81"/>
      <c r="I190" s="81"/>
      <c r="J190" s="81"/>
      <c r="K190" s="12">
        <f t="shared" si="2"/>
        <v>0</v>
      </c>
    </row>
    <row r="191" spans="1:11" s="10" customFormat="1" ht="31.5">
      <c r="A191" s="85" t="s">
        <v>338</v>
      </c>
      <c r="B191" s="17">
        <v>2</v>
      </c>
      <c r="C191" s="81">
        <v>276896</v>
      </c>
      <c r="D191" s="81">
        <v>276896</v>
      </c>
      <c r="E191" s="81"/>
      <c r="F191" s="81"/>
      <c r="G191" s="81"/>
      <c r="H191" s="81"/>
      <c r="I191" s="81"/>
      <c r="J191" s="81"/>
      <c r="K191" s="12">
        <f t="shared" si="2"/>
        <v>0</v>
      </c>
    </row>
    <row r="192" spans="1:11" s="10" customFormat="1" ht="15.75" hidden="1">
      <c r="A192" s="85" t="s">
        <v>339</v>
      </c>
      <c r="B192" s="17">
        <v>2</v>
      </c>
      <c r="C192" s="81"/>
      <c r="D192" s="81"/>
      <c r="E192" s="81"/>
      <c r="F192" s="81"/>
      <c r="G192" s="81"/>
      <c r="H192" s="81"/>
      <c r="I192" s="81"/>
      <c r="J192" s="81"/>
      <c r="K192" s="12">
        <f t="shared" si="2"/>
        <v>0</v>
      </c>
    </row>
    <row r="193" spans="1:11" s="10" customFormat="1" ht="15.75" hidden="1">
      <c r="A193" s="85" t="s">
        <v>341</v>
      </c>
      <c r="B193" s="17">
        <v>2</v>
      </c>
      <c r="C193" s="81"/>
      <c r="D193" s="81"/>
      <c r="E193" s="81"/>
      <c r="F193" s="81"/>
      <c r="G193" s="81"/>
      <c r="H193" s="81"/>
      <c r="I193" s="81"/>
      <c r="J193" s="81"/>
      <c r="K193" s="12">
        <f t="shared" si="2"/>
        <v>0</v>
      </c>
    </row>
    <row r="194" spans="1:11" s="10" customFormat="1" ht="15.75" hidden="1">
      <c r="A194" s="85" t="s">
        <v>340</v>
      </c>
      <c r="B194" s="17">
        <v>2</v>
      </c>
      <c r="C194" s="81"/>
      <c r="D194" s="81"/>
      <c r="E194" s="81"/>
      <c r="F194" s="81"/>
      <c r="G194" s="81"/>
      <c r="H194" s="81"/>
      <c r="I194" s="81"/>
      <c r="J194" s="81"/>
      <c r="K194" s="12">
        <f t="shared" si="2"/>
        <v>0</v>
      </c>
    </row>
    <row r="195" spans="1:11" s="10" customFormat="1" ht="15.75" hidden="1">
      <c r="A195" s="85" t="s">
        <v>342</v>
      </c>
      <c r="B195" s="17">
        <v>2</v>
      </c>
      <c r="C195" s="81"/>
      <c r="D195" s="81"/>
      <c r="E195" s="81"/>
      <c r="F195" s="81"/>
      <c r="G195" s="81"/>
      <c r="H195" s="81"/>
      <c r="I195" s="81"/>
      <c r="J195" s="81"/>
      <c r="K195" s="12">
        <f t="shared" si="2"/>
        <v>0</v>
      </c>
    </row>
    <row r="196" spans="1:11" s="10" customFormat="1" ht="15.75" hidden="1">
      <c r="A196" s="85" t="s">
        <v>118</v>
      </c>
      <c r="B196" s="17">
        <v>2</v>
      </c>
      <c r="C196" s="81"/>
      <c r="D196" s="81"/>
      <c r="E196" s="81"/>
      <c r="F196" s="81"/>
      <c r="G196" s="81"/>
      <c r="H196" s="81"/>
      <c r="I196" s="81"/>
      <c r="J196" s="81"/>
      <c r="K196" s="12">
        <f t="shared" si="2"/>
        <v>0</v>
      </c>
    </row>
    <row r="197" spans="1:11" s="10" customFormat="1" ht="15.75" hidden="1">
      <c r="A197" s="85" t="s">
        <v>118</v>
      </c>
      <c r="B197" s="17">
        <v>2</v>
      </c>
      <c r="C197" s="81"/>
      <c r="D197" s="81"/>
      <c r="E197" s="81"/>
      <c r="F197" s="81"/>
      <c r="G197" s="81"/>
      <c r="H197" s="81"/>
      <c r="I197" s="81"/>
      <c r="J197" s="81"/>
      <c r="K197" s="12">
        <f t="shared" si="2"/>
        <v>0</v>
      </c>
    </row>
    <row r="198" spans="1:11" s="10" customFormat="1" ht="15.75" hidden="1">
      <c r="A198" s="85" t="s">
        <v>118</v>
      </c>
      <c r="B198" s="17">
        <v>2</v>
      </c>
      <c r="C198" s="81"/>
      <c r="D198" s="81"/>
      <c r="E198" s="81"/>
      <c r="F198" s="81"/>
      <c r="G198" s="81"/>
      <c r="H198" s="81"/>
      <c r="I198" s="81"/>
      <c r="J198" s="81"/>
      <c r="K198" s="12">
        <f t="shared" si="2"/>
        <v>0</v>
      </c>
    </row>
    <row r="199" spans="1:11" s="10" customFormat="1" ht="15.75" hidden="1">
      <c r="A199" s="85" t="s">
        <v>118</v>
      </c>
      <c r="B199" s="17">
        <v>2</v>
      </c>
      <c r="C199" s="81"/>
      <c r="D199" s="81"/>
      <c r="E199" s="81"/>
      <c r="F199" s="81"/>
      <c r="G199" s="81"/>
      <c r="H199" s="81"/>
      <c r="I199" s="81"/>
      <c r="J199" s="81"/>
      <c r="K199" s="12">
        <f t="shared" si="2"/>
        <v>0</v>
      </c>
    </row>
    <row r="200" spans="1:11" s="10" customFormat="1" ht="15.75" hidden="1">
      <c r="A200" s="107" t="s">
        <v>343</v>
      </c>
      <c r="B200" s="17"/>
      <c r="C200" s="81">
        <f>SUM(C196:C199)</f>
        <v>0</v>
      </c>
      <c r="D200" s="81">
        <f>SUM(D196:D199)</f>
        <v>0</v>
      </c>
      <c r="E200" s="81"/>
      <c r="F200" s="81"/>
      <c r="G200" s="81"/>
      <c r="H200" s="81"/>
      <c r="I200" s="81"/>
      <c r="J200" s="81"/>
      <c r="K200" s="12">
        <f t="shared" si="2"/>
        <v>0</v>
      </c>
    </row>
    <row r="201" spans="1:11" s="10" customFormat="1" ht="15.75">
      <c r="A201" s="61" t="s">
        <v>344</v>
      </c>
      <c r="B201" s="17"/>
      <c r="C201" s="81">
        <f>SUM(C190:C195)+C200</f>
        <v>276896</v>
      </c>
      <c r="D201" s="81">
        <f>SUM(D190:D195)+D200</f>
        <v>276896</v>
      </c>
      <c r="E201" s="81"/>
      <c r="F201" s="81"/>
      <c r="G201" s="81"/>
      <c r="H201" s="81"/>
      <c r="I201" s="81"/>
      <c r="J201" s="81"/>
      <c r="K201" s="12">
        <f t="shared" si="2"/>
        <v>0</v>
      </c>
    </row>
    <row r="202" spans="1:11" s="10" customFormat="1" ht="15.75">
      <c r="A202" s="85" t="s">
        <v>372</v>
      </c>
      <c r="B202" s="17">
        <v>2</v>
      </c>
      <c r="C202" s="81">
        <v>816025</v>
      </c>
      <c r="D202" s="81">
        <v>816025</v>
      </c>
      <c r="E202" s="81"/>
      <c r="F202" s="81"/>
      <c r="G202" s="81"/>
      <c r="H202" s="81"/>
      <c r="I202" s="81"/>
      <c r="J202" s="81"/>
      <c r="K202" s="12">
        <f aca="true" t="shared" si="3" ref="K202:K265">D202-C202</f>
        <v>0</v>
      </c>
    </row>
    <row r="203" spans="1:11" s="10" customFormat="1" ht="15.75" hidden="1">
      <c r="A203" s="85" t="s">
        <v>345</v>
      </c>
      <c r="B203" s="17">
        <v>2</v>
      </c>
      <c r="C203" s="81"/>
      <c r="D203" s="81"/>
      <c r="E203" s="81"/>
      <c r="F203" s="81"/>
      <c r="G203" s="81"/>
      <c r="H203" s="81"/>
      <c r="I203" s="81"/>
      <c r="J203" s="81"/>
      <c r="K203" s="12">
        <f t="shared" si="3"/>
        <v>0</v>
      </c>
    </row>
    <row r="204" spans="1:11" s="10" customFormat="1" ht="15.75" hidden="1">
      <c r="A204" s="85" t="s">
        <v>346</v>
      </c>
      <c r="B204" s="17">
        <v>2</v>
      </c>
      <c r="C204" s="81"/>
      <c r="D204" s="81"/>
      <c r="E204" s="81"/>
      <c r="F204" s="81"/>
      <c r="G204" s="81"/>
      <c r="H204" s="81"/>
      <c r="I204" s="81"/>
      <c r="J204" s="81"/>
      <c r="K204" s="12">
        <f t="shared" si="3"/>
        <v>0</v>
      </c>
    </row>
    <row r="205" spans="1:11" s="10" customFormat="1" ht="15.75">
      <c r="A205" s="108" t="s">
        <v>347</v>
      </c>
      <c r="B205" s="17"/>
      <c r="C205" s="81">
        <f>SUM(C202:C204)</f>
        <v>816025</v>
      </c>
      <c r="D205" s="81">
        <f>SUM(D202:D204)</f>
        <v>816025</v>
      </c>
      <c r="E205" s="81"/>
      <c r="F205" s="81"/>
      <c r="G205" s="81"/>
      <c r="H205" s="81"/>
      <c r="I205" s="81"/>
      <c r="J205" s="81"/>
      <c r="K205" s="12">
        <f t="shared" si="3"/>
        <v>0</v>
      </c>
    </row>
    <row r="206" spans="1:11" s="10" customFormat="1" ht="15.75" hidden="1">
      <c r="A206" s="61" t="s">
        <v>348</v>
      </c>
      <c r="B206" s="17"/>
      <c r="C206" s="81"/>
      <c r="D206" s="81"/>
      <c r="E206" s="81"/>
      <c r="F206" s="81"/>
      <c r="G206" s="81"/>
      <c r="H206" s="81"/>
      <c r="I206" s="81"/>
      <c r="J206" s="81"/>
      <c r="K206" s="12">
        <f t="shared" si="3"/>
        <v>0</v>
      </c>
    </row>
    <row r="207" spans="1:11" s="10" customFormat="1" ht="15.75" hidden="1">
      <c r="A207" s="61" t="s">
        <v>349</v>
      </c>
      <c r="B207" s="17"/>
      <c r="C207" s="81"/>
      <c r="D207" s="81"/>
      <c r="E207" s="81"/>
      <c r="F207" s="81"/>
      <c r="G207" s="81"/>
      <c r="H207" s="81"/>
      <c r="I207" s="81"/>
      <c r="J207" s="81"/>
      <c r="K207" s="12">
        <f t="shared" si="3"/>
        <v>0</v>
      </c>
    </row>
    <row r="208" spans="1:11" s="10" customFormat="1" ht="15.75" hidden="1">
      <c r="A208" s="85" t="s">
        <v>466</v>
      </c>
      <c r="B208" s="17">
        <v>2</v>
      </c>
      <c r="C208" s="81"/>
      <c r="D208" s="81"/>
      <c r="E208" s="81"/>
      <c r="F208" s="81"/>
      <c r="G208" s="81"/>
      <c r="H208" s="81"/>
      <c r="I208" s="81"/>
      <c r="J208" s="81"/>
      <c r="K208" s="12">
        <f t="shared" si="3"/>
        <v>0</v>
      </c>
    </row>
    <row r="209" spans="1:11" s="10" customFormat="1" ht="15.75" hidden="1">
      <c r="A209" s="85" t="s">
        <v>467</v>
      </c>
      <c r="B209" s="17">
        <v>2</v>
      </c>
      <c r="C209" s="81"/>
      <c r="D209" s="81"/>
      <c r="E209" s="81"/>
      <c r="F209" s="81"/>
      <c r="G209" s="81"/>
      <c r="H209" s="81"/>
      <c r="I209" s="81"/>
      <c r="J209" s="81"/>
      <c r="K209" s="12">
        <f t="shared" si="3"/>
        <v>0</v>
      </c>
    </row>
    <row r="210" spans="1:11" s="10" customFormat="1" ht="15.75" hidden="1">
      <c r="A210" s="61" t="s">
        <v>465</v>
      </c>
      <c r="B210" s="17"/>
      <c r="C210" s="81">
        <f>SUM(C208:C209)</f>
        <v>0</v>
      </c>
      <c r="D210" s="81">
        <f>SUM(D208:D209)</f>
        <v>0</v>
      </c>
      <c r="E210" s="81"/>
      <c r="F210" s="81"/>
      <c r="G210" s="81"/>
      <c r="H210" s="81"/>
      <c r="I210" s="81"/>
      <c r="J210" s="81"/>
      <c r="K210" s="12">
        <f t="shared" si="3"/>
        <v>0</v>
      </c>
    </row>
    <row r="211" spans="1:11" s="10" customFormat="1" ht="15.75" hidden="1">
      <c r="A211" s="85" t="s">
        <v>468</v>
      </c>
      <c r="B211" s="17">
        <v>2</v>
      </c>
      <c r="C211" s="81"/>
      <c r="D211" s="81"/>
      <c r="E211" s="81"/>
      <c r="F211" s="81"/>
      <c r="G211" s="81"/>
      <c r="H211" s="81"/>
      <c r="I211" s="81"/>
      <c r="J211" s="81"/>
      <c r="K211" s="12">
        <f t="shared" si="3"/>
        <v>0</v>
      </c>
    </row>
    <row r="212" spans="1:11" s="10" customFormat="1" ht="15.75" hidden="1">
      <c r="A212" s="85" t="s">
        <v>469</v>
      </c>
      <c r="B212" s="17">
        <v>2</v>
      </c>
      <c r="C212" s="81"/>
      <c r="D212" s="81"/>
      <c r="E212" s="81"/>
      <c r="F212" s="81"/>
      <c r="G212" s="81"/>
      <c r="H212" s="81"/>
      <c r="I212" s="81"/>
      <c r="J212" s="81"/>
      <c r="K212" s="12">
        <f t="shared" si="3"/>
        <v>0</v>
      </c>
    </row>
    <row r="213" spans="1:11" s="10" customFormat="1" ht="15.75" hidden="1">
      <c r="A213" s="61" t="s">
        <v>350</v>
      </c>
      <c r="B213" s="104"/>
      <c r="C213" s="81">
        <f>SUM(C211:C212)</f>
        <v>0</v>
      </c>
      <c r="D213" s="81">
        <f>SUM(D211:D212)</f>
        <v>0</v>
      </c>
      <c r="E213" s="81"/>
      <c r="F213" s="81"/>
      <c r="G213" s="81"/>
      <c r="H213" s="81"/>
      <c r="I213" s="81"/>
      <c r="J213" s="81"/>
      <c r="K213" s="12">
        <f t="shared" si="3"/>
        <v>0</v>
      </c>
    </row>
    <row r="214" spans="1:11" s="10" customFormat="1" ht="15.75" hidden="1">
      <c r="A214" s="85" t="s">
        <v>428</v>
      </c>
      <c r="B214" s="104">
        <v>2</v>
      </c>
      <c r="C214" s="81"/>
      <c r="D214" s="81"/>
      <c r="E214" s="81"/>
      <c r="F214" s="81"/>
      <c r="G214" s="81"/>
      <c r="H214" s="81"/>
      <c r="I214" s="81"/>
      <c r="J214" s="255"/>
      <c r="K214" s="12">
        <f t="shared" si="3"/>
        <v>0</v>
      </c>
    </row>
    <row r="215" spans="1:11" s="10" customFormat="1" ht="47.25" hidden="1">
      <c r="A215" s="85" t="s">
        <v>351</v>
      </c>
      <c r="B215" s="104"/>
      <c r="C215" s="81"/>
      <c r="D215" s="81"/>
      <c r="E215" s="81"/>
      <c r="F215" s="81"/>
      <c r="G215" s="81"/>
      <c r="H215" s="81"/>
      <c r="I215" s="81"/>
      <c r="J215" s="255"/>
      <c r="K215" s="12">
        <f t="shared" si="3"/>
        <v>0</v>
      </c>
    </row>
    <row r="216" spans="1:11" s="10" customFormat="1" ht="31.5" hidden="1">
      <c r="A216" s="85" t="s">
        <v>353</v>
      </c>
      <c r="B216" s="104">
        <v>2</v>
      </c>
      <c r="C216" s="81"/>
      <c r="D216" s="81"/>
      <c r="E216" s="81"/>
      <c r="F216" s="81"/>
      <c r="G216" s="81"/>
      <c r="H216" s="81"/>
      <c r="I216" s="81"/>
      <c r="J216" s="255"/>
      <c r="K216" s="12">
        <f t="shared" si="3"/>
        <v>0</v>
      </c>
    </row>
    <row r="217" spans="1:11" s="10" customFormat="1" ht="15.75">
      <c r="A217" s="85" t="s">
        <v>354</v>
      </c>
      <c r="B217" s="104">
        <v>2</v>
      </c>
      <c r="C217" s="81">
        <v>0</v>
      </c>
      <c r="D217" s="81">
        <v>77325</v>
      </c>
      <c r="E217" s="81"/>
      <c r="F217" s="81"/>
      <c r="G217" s="81"/>
      <c r="H217" s="81"/>
      <c r="I217" s="81"/>
      <c r="J217" s="255"/>
      <c r="K217" s="12">
        <f t="shared" si="3"/>
        <v>77325</v>
      </c>
    </row>
    <row r="218" spans="1:11" s="10" customFormat="1" ht="15.75" hidden="1">
      <c r="A218" s="107" t="s">
        <v>352</v>
      </c>
      <c r="B218" s="104"/>
      <c r="C218" s="81">
        <f>SUM(C216:C217)</f>
        <v>0</v>
      </c>
      <c r="D218" s="81">
        <f>SUM(D216:D217)</f>
        <v>77325</v>
      </c>
      <c r="E218" s="81"/>
      <c r="F218" s="81"/>
      <c r="G218" s="81"/>
      <c r="H218" s="81"/>
      <c r="I218" s="81"/>
      <c r="J218" s="255"/>
      <c r="K218" s="12">
        <f t="shared" si="3"/>
        <v>77325</v>
      </c>
    </row>
    <row r="219" spans="1:11" s="10" customFormat="1" ht="15.75" hidden="1">
      <c r="A219" s="85" t="s">
        <v>555</v>
      </c>
      <c r="B219" s="104">
        <v>2</v>
      </c>
      <c r="C219" s="81"/>
      <c r="D219" s="81"/>
      <c r="E219" s="81"/>
      <c r="F219" s="81"/>
      <c r="G219" s="81"/>
      <c r="H219" s="81"/>
      <c r="I219" s="81"/>
      <c r="J219" s="255"/>
      <c r="K219" s="12">
        <f t="shared" si="3"/>
        <v>0</v>
      </c>
    </row>
    <row r="220" spans="1:11" s="10" customFormat="1" ht="15.75" hidden="1">
      <c r="A220" s="85" t="s">
        <v>118</v>
      </c>
      <c r="B220" s="104"/>
      <c r="C220" s="81"/>
      <c r="D220" s="81"/>
      <c r="E220" s="81"/>
      <c r="F220" s="81"/>
      <c r="G220" s="81"/>
      <c r="H220" s="81"/>
      <c r="I220" s="81"/>
      <c r="J220" s="255"/>
      <c r="K220" s="12">
        <f t="shared" si="3"/>
        <v>0</v>
      </c>
    </row>
    <row r="221" spans="1:11" s="10" customFormat="1" ht="15.75" hidden="1">
      <c r="A221" s="107" t="s">
        <v>355</v>
      </c>
      <c r="B221" s="104"/>
      <c r="C221" s="81">
        <f>SUM(C219:C220)</f>
        <v>0</v>
      </c>
      <c r="D221" s="81">
        <f>SUM(D219:D220)</f>
        <v>0</v>
      </c>
      <c r="E221" s="81"/>
      <c r="F221" s="81"/>
      <c r="G221" s="81"/>
      <c r="H221" s="81"/>
      <c r="I221" s="81"/>
      <c r="J221" s="255"/>
      <c r="K221" s="12">
        <f t="shared" si="3"/>
        <v>0</v>
      </c>
    </row>
    <row r="222" spans="1:11" s="10" customFormat="1" ht="15.75">
      <c r="A222" s="61" t="s">
        <v>429</v>
      </c>
      <c r="B222" s="104"/>
      <c r="C222" s="81">
        <f>SUM(C215)+C218+C221</f>
        <v>0</v>
      </c>
      <c r="D222" s="81">
        <f>SUM(D215)+D218+D221</f>
        <v>77325</v>
      </c>
      <c r="E222" s="81"/>
      <c r="F222" s="81"/>
      <c r="G222" s="81"/>
      <c r="H222" s="81"/>
      <c r="I222" s="81"/>
      <c r="J222" s="255"/>
      <c r="K222" s="12">
        <f t="shared" si="3"/>
        <v>77325</v>
      </c>
    </row>
    <row r="223" spans="1:11" s="10" customFormat="1" ht="15.75">
      <c r="A223" s="40" t="s">
        <v>333</v>
      </c>
      <c r="B223" s="100"/>
      <c r="C223" s="82">
        <f>SUM(C224:C224:C226)</f>
        <v>4608384</v>
      </c>
      <c r="D223" s="82">
        <f>SUM(D224:D224:D226)</f>
        <v>4685709</v>
      </c>
      <c r="E223" s="82"/>
      <c r="F223" s="82"/>
      <c r="G223" s="82"/>
      <c r="H223" s="82"/>
      <c r="I223" s="82"/>
      <c r="J223" s="256"/>
      <c r="K223" s="12">
        <f t="shared" si="3"/>
        <v>77325</v>
      </c>
    </row>
    <row r="224" spans="1:11" s="10" customFormat="1" ht="15.75">
      <c r="A224" s="85" t="s">
        <v>385</v>
      </c>
      <c r="B224" s="98">
        <v>1</v>
      </c>
      <c r="C224" s="81">
        <f>SUMIF($B$169:$B$223,"1",C$169:C$223)</f>
        <v>0</v>
      </c>
      <c r="D224" s="81">
        <f>SUMIF($B$169:$B$223,"1",D$169:D$223)</f>
        <v>0</v>
      </c>
      <c r="E224" s="81"/>
      <c r="F224" s="81"/>
      <c r="G224" s="81"/>
      <c r="H224" s="81"/>
      <c r="I224" s="81"/>
      <c r="J224" s="81"/>
      <c r="K224" s="12">
        <f t="shared" si="3"/>
        <v>0</v>
      </c>
    </row>
    <row r="225" spans="1:11" s="10" customFormat="1" ht="15.75">
      <c r="A225" s="85" t="s">
        <v>230</v>
      </c>
      <c r="B225" s="98">
        <v>2</v>
      </c>
      <c r="C225" s="81">
        <f>SUMIF($B$169:$B$223,"2",C$169:C$223)</f>
        <v>4608384</v>
      </c>
      <c r="D225" s="81">
        <f>SUMIF($B$169:$B$223,"2",D$169:D$223)</f>
        <v>4685709</v>
      </c>
      <c r="E225" s="81"/>
      <c r="F225" s="81"/>
      <c r="G225" s="81"/>
      <c r="H225" s="81"/>
      <c r="I225" s="81"/>
      <c r="J225" s="81"/>
      <c r="K225" s="12">
        <f t="shared" si="3"/>
        <v>77325</v>
      </c>
    </row>
    <row r="226" spans="1:11" s="10" customFormat="1" ht="15.75">
      <c r="A226" s="85" t="s">
        <v>124</v>
      </c>
      <c r="B226" s="98">
        <v>3</v>
      </c>
      <c r="C226" s="81">
        <f>SUMIF($B$169:$B$223,"3",C$169:C$223)</f>
        <v>0</v>
      </c>
      <c r="D226" s="81">
        <f>SUMIF($B$169:$B$223,"3",D$169:D$223)</f>
        <v>0</v>
      </c>
      <c r="E226" s="81"/>
      <c r="F226" s="81"/>
      <c r="G226" s="81"/>
      <c r="H226" s="81"/>
      <c r="I226" s="81"/>
      <c r="J226" s="81"/>
      <c r="K226" s="12">
        <f t="shared" si="3"/>
        <v>0</v>
      </c>
    </row>
    <row r="227" spans="1:11" s="10" customFormat="1" ht="15.75" hidden="1">
      <c r="A227" s="65" t="s">
        <v>356</v>
      </c>
      <c r="B227" s="17"/>
      <c r="C227" s="82"/>
      <c r="D227" s="82"/>
      <c r="E227" s="82"/>
      <c r="F227" s="82"/>
      <c r="G227" s="82"/>
      <c r="H227" s="82"/>
      <c r="I227" s="82"/>
      <c r="J227" s="82"/>
      <c r="K227" s="12">
        <f t="shared" si="3"/>
        <v>0</v>
      </c>
    </row>
    <row r="228" spans="1:11" s="10" customFormat="1" ht="15.75" hidden="1">
      <c r="A228" s="85" t="s">
        <v>117</v>
      </c>
      <c r="B228" s="104"/>
      <c r="C228" s="81"/>
      <c r="D228" s="81"/>
      <c r="E228" s="81"/>
      <c r="F228" s="81"/>
      <c r="G228" s="81"/>
      <c r="H228" s="81"/>
      <c r="I228" s="81"/>
      <c r="J228" s="81"/>
      <c r="K228" s="12">
        <f t="shared" si="3"/>
        <v>0</v>
      </c>
    </row>
    <row r="229" spans="1:11" s="10" customFormat="1" ht="15.75" hidden="1">
      <c r="A229" s="108" t="s">
        <v>357</v>
      </c>
      <c r="B229" s="104"/>
      <c r="C229" s="81">
        <f>SUM(C228)</f>
        <v>0</v>
      </c>
      <c r="D229" s="81">
        <f>SUM(D228)</f>
        <v>0</v>
      </c>
      <c r="E229" s="81"/>
      <c r="F229" s="81"/>
      <c r="G229" s="81"/>
      <c r="H229" s="81"/>
      <c r="I229" s="81"/>
      <c r="J229" s="81"/>
      <c r="K229" s="12">
        <f t="shared" si="3"/>
        <v>0</v>
      </c>
    </row>
    <row r="230" spans="1:11" s="10" customFormat="1" ht="15.75" hidden="1">
      <c r="A230" s="85" t="s">
        <v>358</v>
      </c>
      <c r="B230" s="104">
        <v>2</v>
      </c>
      <c r="C230" s="81"/>
      <c r="D230" s="81"/>
      <c r="E230" s="81"/>
      <c r="F230" s="81"/>
      <c r="G230" s="81"/>
      <c r="H230" s="81"/>
      <c r="I230" s="81"/>
      <c r="J230" s="81"/>
      <c r="K230" s="12">
        <f t="shared" si="3"/>
        <v>0</v>
      </c>
    </row>
    <row r="231" spans="1:11" s="10" customFormat="1" ht="15.75" hidden="1">
      <c r="A231" s="85" t="s">
        <v>561</v>
      </c>
      <c r="B231" s="104">
        <v>2</v>
      </c>
      <c r="C231" s="81"/>
      <c r="D231" s="81"/>
      <c r="E231" s="81"/>
      <c r="F231" s="81"/>
      <c r="G231" s="81"/>
      <c r="H231" s="81"/>
      <c r="I231" s="81"/>
      <c r="J231" s="81"/>
      <c r="K231" s="12">
        <f t="shared" si="3"/>
        <v>0</v>
      </c>
    </row>
    <row r="232" spans="1:11" s="10" customFormat="1" ht="15.75" hidden="1">
      <c r="A232" s="85" t="s">
        <v>118</v>
      </c>
      <c r="B232" s="104">
        <v>2</v>
      </c>
      <c r="C232" s="81"/>
      <c r="D232" s="81"/>
      <c r="E232" s="81"/>
      <c r="F232" s="81"/>
      <c r="G232" s="81"/>
      <c r="H232" s="81"/>
      <c r="I232" s="81"/>
      <c r="J232" s="81"/>
      <c r="K232" s="12">
        <f t="shared" si="3"/>
        <v>0</v>
      </c>
    </row>
    <row r="233" spans="1:11" s="10" customFormat="1" ht="31.5" hidden="1">
      <c r="A233" s="107" t="s">
        <v>360</v>
      </c>
      <c r="B233" s="104"/>
      <c r="C233" s="81">
        <f>SUM(C231:C232)</f>
        <v>0</v>
      </c>
      <c r="D233" s="81">
        <f>SUM(D231:D232)</f>
        <v>0</v>
      </c>
      <c r="E233" s="81"/>
      <c r="F233" s="81"/>
      <c r="G233" s="81"/>
      <c r="H233" s="81"/>
      <c r="I233" s="81"/>
      <c r="J233" s="81"/>
      <c r="K233" s="12">
        <f t="shared" si="3"/>
        <v>0</v>
      </c>
    </row>
    <row r="234" spans="1:11" s="10" customFormat="1" ht="15.75" hidden="1">
      <c r="A234" s="61" t="s">
        <v>359</v>
      </c>
      <c r="B234" s="104"/>
      <c r="C234" s="81">
        <f>C230+C233</f>
        <v>0</v>
      </c>
      <c r="D234" s="81">
        <f>D230+D233</f>
        <v>0</v>
      </c>
      <c r="E234" s="81"/>
      <c r="F234" s="81"/>
      <c r="G234" s="81"/>
      <c r="H234" s="81"/>
      <c r="I234" s="81"/>
      <c r="J234" s="81"/>
      <c r="K234" s="12">
        <f t="shared" si="3"/>
        <v>0</v>
      </c>
    </row>
    <row r="235" spans="1:11" s="10" customFormat="1" ht="15.75" hidden="1">
      <c r="A235" s="85" t="s">
        <v>117</v>
      </c>
      <c r="B235" s="104">
        <v>2</v>
      </c>
      <c r="C235" s="81"/>
      <c r="D235" s="81"/>
      <c r="E235" s="81"/>
      <c r="F235" s="81"/>
      <c r="G235" s="81"/>
      <c r="H235" s="81"/>
      <c r="I235" s="81"/>
      <c r="J235" s="81"/>
      <c r="K235" s="12">
        <f t="shared" si="3"/>
        <v>0</v>
      </c>
    </row>
    <row r="236" spans="1:11" s="10" customFormat="1" ht="15.75" hidden="1">
      <c r="A236" s="85" t="s">
        <v>117</v>
      </c>
      <c r="B236" s="104">
        <v>2</v>
      </c>
      <c r="C236" s="81"/>
      <c r="D236" s="81"/>
      <c r="E236" s="81"/>
      <c r="F236" s="81"/>
      <c r="G236" s="81"/>
      <c r="H236" s="81"/>
      <c r="I236" s="81"/>
      <c r="J236" s="81"/>
      <c r="K236" s="12">
        <f t="shared" si="3"/>
        <v>0</v>
      </c>
    </row>
    <row r="237" spans="1:11" s="10" customFormat="1" ht="15.75" hidden="1">
      <c r="A237" s="85" t="s">
        <v>117</v>
      </c>
      <c r="B237" s="104">
        <v>2</v>
      </c>
      <c r="C237" s="81"/>
      <c r="D237" s="81"/>
      <c r="E237" s="81"/>
      <c r="F237" s="81"/>
      <c r="G237" s="81"/>
      <c r="H237" s="81"/>
      <c r="I237" s="81"/>
      <c r="J237" s="81"/>
      <c r="K237" s="12">
        <f t="shared" si="3"/>
        <v>0</v>
      </c>
    </row>
    <row r="238" spans="1:11" s="10" customFormat="1" ht="15.75" hidden="1">
      <c r="A238" s="108" t="s">
        <v>361</v>
      </c>
      <c r="B238" s="104"/>
      <c r="C238" s="81">
        <f>SUM(C235:C237)</f>
        <v>0</v>
      </c>
      <c r="D238" s="81">
        <f>SUM(D235:D237)</f>
        <v>0</v>
      </c>
      <c r="E238" s="81"/>
      <c r="F238" s="81"/>
      <c r="G238" s="81"/>
      <c r="H238" s="81"/>
      <c r="I238" s="81"/>
      <c r="J238" s="81"/>
      <c r="K238" s="12">
        <f t="shared" si="3"/>
        <v>0</v>
      </c>
    </row>
    <row r="239" spans="1:11" s="10" customFormat="1" ht="15.75" hidden="1">
      <c r="A239" s="85" t="s">
        <v>362</v>
      </c>
      <c r="B239" s="104">
        <v>2</v>
      </c>
      <c r="C239" s="81"/>
      <c r="D239" s="81"/>
      <c r="E239" s="81"/>
      <c r="F239" s="81"/>
      <c r="G239" s="81"/>
      <c r="H239" s="81"/>
      <c r="I239" s="81"/>
      <c r="J239" s="81"/>
      <c r="K239" s="12">
        <f t="shared" si="3"/>
        <v>0</v>
      </c>
    </row>
    <row r="240" spans="1:11" s="10" customFormat="1" ht="15.75" hidden="1">
      <c r="A240" s="85" t="s">
        <v>363</v>
      </c>
      <c r="B240" s="104">
        <v>2</v>
      </c>
      <c r="C240" s="81"/>
      <c r="D240" s="81"/>
      <c r="E240" s="81"/>
      <c r="F240" s="81"/>
      <c r="G240" s="81"/>
      <c r="H240" s="81"/>
      <c r="I240" s="81"/>
      <c r="J240" s="81"/>
      <c r="K240" s="12">
        <f t="shared" si="3"/>
        <v>0</v>
      </c>
    </row>
    <row r="241" spans="1:11" s="10" customFormat="1" ht="15.75" hidden="1">
      <c r="A241" s="61" t="s">
        <v>364</v>
      </c>
      <c r="B241" s="104"/>
      <c r="C241" s="81">
        <f>SUM(C239:C240)</f>
        <v>0</v>
      </c>
      <c r="D241" s="81">
        <f>SUM(D239:D240)</f>
        <v>0</v>
      </c>
      <c r="E241" s="81"/>
      <c r="F241" s="81"/>
      <c r="G241" s="81"/>
      <c r="H241" s="81"/>
      <c r="I241" s="81"/>
      <c r="J241" s="81"/>
      <c r="K241" s="12">
        <f t="shared" si="3"/>
        <v>0</v>
      </c>
    </row>
    <row r="242" spans="1:11" s="10" customFormat="1" ht="15.75" hidden="1">
      <c r="A242" s="61" t="s">
        <v>365</v>
      </c>
      <c r="B242" s="104">
        <v>2</v>
      </c>
      <c r="C242" s="81"/>
      <c r="D242" s="81"/>
      <c r="E242" s="81"/>
      <c r="F242" s="81"/>
      <c r="G242" s="81"/>
      <c r="H242" s="81"/>
      <c r="I242" s="81"/>
      <c r="J242" s="81"/>
      <c r="K242" s="12">
        <f t="shared" si="3"/>
        <v>0</v>
      </c>
    </row>
    <row r="243" spans="1:11" s="10" customFormat="1" ht="15.75" hidden="1">
      <c r="A243" s="40" t="s">
        <v>356</v>
      </c>
      <c r="B243" s="100"/>
      <c r="C243" s="82">
        <f>SUM(C244:C244:C246)</f>
        <v>0</v>
      </c>
      <c r="D243" s="82">
        <f>SUM(D244:D244:D246)</f>
        <v>0</v>
      </c>
      <c r="E243" s="82"/>
      <c r="F243" s="82"/>
      <c r="G243" s="82"/>
      <c r="H243" s="82"/>
      <c r="I243" s="82"/>
      <c r="J243" s="82"/>
      <c r="K243" s="12">
        <f t="shared" si="3"/>
        <v>0</v>
      </c>
    </row>
    <row r="244" spans="1:11" s="10" customFormat="1" ht="15.75" hidden="1">
      <c r="A244" s="85" t="s">
        <v>385</v>
      </c>
      <c r="B244" s="98">
        <v>1</v>
      </c>
      <c r="C244" s="81">
        <f>SUMIF($B$227:$B$243,"1",C$227:C$243)</f>
        <v>0</v>
      </c>
      <c r="D244" s="81">
        <f>SUMIF($B$227:$B$243,"1",D$227:D$243)</f>
        <v>0</v>
      </c>
      <c r="E244" s="81"/>
      <c r="F244" s="81"/>
      <c r="G244" s="81"/>
      <c r="H244" s="81"/>
      <c r="I244" s="81"/>
      <c r="J244" s="81"/>
      <c r="K244" s="12">
        <f t="shared" si="3"/>
        <v>0</v>
      </c>
    </row>
    <row r="245" spans="1:11" s="10" customFormat="1" ht="15.75" hidden="1">
      <c r="A245" s="85" t="s">
        <v>230</v>
      </c>
      <c r="B245" s="98">
        <v>2</v>
      </c>
      <c r="C245" s="81">
        <f>SUMIF($B$227:$B$243,"2",C$227:C$243)</f>
        <v>0</v>
      </c>
      <c r="D245" s="81">
        <f>SUMIF($B$227:$B$243,"2",D$227:D$243)</f>
        <v>0</v>
      </c>
      <c r="E245" s="81"/>
      <c r="F245" s="81"/>
      <c r="G245" s="81"/>
      <c r="H245" s="81"/>
      <c r="I245" s="81"/>
      <c r="J245" s="81"/>
      <c r="K245" s="12">
        <f t="shared" si="3"/>
        <v>0</v>
      </c>
    </row>
    <row r="246" spans="1:11" s="10" customFormat="1" ht="15.75" hidden="1">
      <c r="A246" s="85" t="s">
        <v>124</v>
      </c>
      <c r="B246" s="98">
        <v>3</v>
      </c>
      <c r="C246" s="81">
        <f>SUMIF($B$227:$B$243,"3",C$227:C$243)</f>
        <v>0</v>
      </c>
      <c r="D246" s="81">
        <f>SUMIF($B$227:$B$243,"3",D$227:D$243)</f>
        <v>0</v>
      </c>
      <c r="E246" s="81"/>
      <c r="F246" s="81"/>
      <c r="G246" s="81"/>
      <c r="H246" s="81"/>
      <c r="I246" s="81"/>
      <c r="J246" s="81"/>
      <c r="K246" s="12">
        <f t="shared" si="3"/>
        <v>0</v>
      </c>
    </row>
    <row r="247" spans="1:11" s="10" customFormat="1" ht="15.75">
      <c r="A247" s="65" t="s">
        <v>369</v>
      </c>
      <c r="B247" s="17"/>
      <c r="C247" s="82"/>
      <c r="D247" s="82"/>
      <c r="E247" s="82"/>
      <c r="F247" s="82"/>
      <c r="G247" s="82"/>
      <c r="H247" s="82"/>
      <c r="I247" s="82"/>
      <c r="J247" s="82"/>
      <c r="K247" s="12">
        <f t="shared" si="3"/>
        <v>0</v>
      </c>
    </row>
    <row r="248" spans="1:11" s="10" customFormat="1" ht="15.75" hidden="1">
      <c r="A248" s="85"/>
      <c r="B248" s="17"/>
      <c r="C248" s="82"/>
      <c r="D248" s="82"/>
      <c r="E248" s="82"/>
      <c r="F248" s="82"/>
      <c r="G248" s="82"/>
      <c r="H248" s="82"/>
      <c r="I248" s="82"/>
      <c r="J248" s="82"/>
      <c r="K248" s="12">
        <f t="shared" si="3"/>
        <v>0</v>
      </c>
    </row>
    <row r="249" spans="1:11" s="10" customFormat="1" ht="31.5" hidden="1">
      <c r="A249" s="61" t="s">
        <v>368</v>
      </c>
      <c r="B249" s="17"/>
      <c r="C249" s="81"/>
      <c r="D249" s="81"/>
      <c r="E249" s="81"/>
      <c r="F249" s="81"/>
      <c r="G249" s="81"/>
      <c r="H249" s="81"/>
      <c r="I249" s="81"/>
      <c r="J249" s="81"/>
      <c r="K249" s="12">
        <f t="shared" si="3"/>
        <v>0</v>
      </c>
    </row>
    <row r="250" spans="1:11" s="10" customFormat="1" ht="15.75" hidden="1">
      <c r="A250" s="85"/>
      <c r="B250" s="17"/>
      <c r="C250" s="81"/>
      <c r="D250" s="81"/>
      <c r="E250" s="81"/>
      <c r="F250" s="81"/>
      <c r="G250" s="81"/>
      <c r="H250" s="81"/>
      <c r="I250" s="81"/>
      <c r="J250" s="81"/>
      <c r="K250" s="12">
        <f t="shared" si="3"/>
        <v>0</v>
      </c>
    </row>
    <row r="251" spans="1:11" s="10" customFormat="1" ht="15.75">
      <c r="A251" s="85" t="s">
        <v>482</v>
      </c>
      <c r="B251" s="17">
        <v>2</v>
      </c>
      <c r="C251" s="81">
        <v>62700</v>
      </c>
      <c r="D251" s="81">
        <v>62700</v>
      </c>
      <c r="E251" s="81"/>
      <c r="F251" s="81"/>
      <c r="G251" s="81"/>
      <c r="H251" s="81"/>
      <c r="I251" s="81"/>
      <c r="J251" s="81"/>
      <c r="K251" s="12">
        <f t="shared" si="3"/>
        <v>0</v>
      </c>
    </row>
    <row r="252" spans="1:11" s="10" customFormat="1" ht="33.75" customHeight="1">
      <c r="A252" s="61" t="s">
        <v>430</v>
      </c>
      <c r="B252" s="17"/>
      <c r="C252" s="81">
        <f>SUM(C250:C251)</f>
        <v>62700</v>
      </c>
      <c r="D252" s="81">
        <f>SUM(D250:D251)</f>
        <v>62700</v>
      </c>
      <c r="E252" s="81"/>
      <c r="F252" s="81"/>
      <c r="G252" s="81"/>
      <c r="H252" s="81"/>
      <c r="I252" s="81"/>
      <c r="J252" s="81"/>
      <c r="K252" s="12">
        <f t="shared" si="3"/>
        <v>0</v>
      </c>
    </row>
    <row r="253" spans="1:11" s="10" customFormat="1" ht="15.75" hidden="1">
      <c r="A253" s="61"/>
      <c r="B253" s="17"/>
      <c r="C253" s="81"/>
      <c r="D253" s="81"/>
      <c r="E253" s="81"/>
      <c r="F253" s="81"/>
      <c r="G253" s="81"/>
      <c r="H253" s="81"/>
      <c r="I253" s="81"/>
      <c r="J253" s="81"/>
      <c r="K253" s="12">
        <f t="shared" si="3"/>
        <v>0</v>
      </c>
    </row>
    <row r="254" spans="1:11" s="10" customFormat="1" ht="15.75" hidden="1">
      <c r="A254" s="85" t="s">
        <v>609</v>
      </c>
      <c r="B254" s="17">
        <v>2</v>
      </c>
      <c r="C254" s="81"/>
      <c r="D254" s="81"/>
      <c r="E254" s="81"/>
      <c r="F254" s="81"/>
      <c r="G254" s="81"/>
      <c r="H254" s="81"/>
      <c r="I254" s="81"/>
      <c r="J254" s="81"/>
      <c r="K254" s="12">
        <f t="shared" si="3"/>
        <v>0</v>
      </c>
    </row>
    <row r="255" spans="1:11" s="10" customFormat="1" ht="15.75" hidden="1">
      <c r="A255" s="61" t="s">
        <v>669</v>
      </c>
      <c r="B255" s="17">
        <v>2</v>
      </c>
      <c r="C255" s="81"/>
      <c r="D255" s="81"/>
      <c r="E255" s="81"/>
      <c r="F255" s="81"/>
      <c r="G255" s="81"/>
      <c r="H255" s="81"/>
      <c r="I255" s="81"/>
      <c r="J255" s="81"/>
      <c r="K255" s="12">
        <f t="shared" si="3"/>
        <v>0</v>
      </c>
    </row>
    <row r="256" spans="1:11" s="10" customFormat="1" ht="15.75" hidden="1">
      <c r="A256" s="61" t="s">
        <v>431</v>
      </c>
      <c r="B256" s="17"/>
      <c r="C256" s="81">
        <f>SUM(C253:C255)</f>
        <v>0</v>
      </c>
      <c r="D256" s="81">
        <f>SUM(D253:D255)</f>
        <v>0</v>
      </c>
      <c r="E256" s="81"/>
      <c r="F256" s="81"/>
      <c r="G256" s="81"/>
      <c r="H256" s="81"/>
      <c r="I256" s="81"/>
      <c r="J256" s="81"/>
      <c r="K256" s="12">
        <f t="shared" si="3"/>
        <v>0</v>
      </c>
    </row>
    <row r="257" spans="1:11" s="10" customFormat="1" ht="15.75">
      <c r="A257" s="40" t="s">
        <v>369</v>
      </c>
      <c r="B257" s="100"/>
      <c r="C257" s="82">
        <f>SUM(C258:C258:C260)</f>
        <v>62700</v>
      </c>
      <c r="D257" s="82">
        <f>SUM(D258:D258:D260)</f>
        <v>62700</v>
      </c>
      <c r="E257" s="82"/>
      <c r="F257" s="82"/>
      <c r="G257" s="82"/>
      <c r="H257" s="82"/>
      <c r="I257" s="82"/>
      <c r="J257" s="82"/>
      <c r="K257" s="12">
        <f t="shared" si="3"/>
        <v>0</v>
      </c>
    </row>
    <row r="258" spans="1:11" s="10" customFormat="1" ht="15.75">
      <c r="A258" s="85" t="s">
        <v>385</v>
      </c>
      <c r="B258" s="98">
        <v>1</v>
      </c>
      <c r="C258" s="81">
        <f>SUMIF($B$247:$B$257,"1",C$247:C$257)</f>
        <v>0</v>
      </c>
      <c r="D258" s="81">
        <f>SUMIF($B$247:$B$257,"1",D$247:D$257)</f>
        <v>0</v>
      </c>
      <c r="E258" s="81"/>
      <c r="F258" s="81"/>
      <c r="G258" s="81"/>
      <c r="H258" s="81"/>
      <c r="I258" s="81"/>
      <c r="J258" s="81"/>
      <c r="K258" s="12">
        <f t="shared" si="3"/>
        <v>0</v>
      </c>
    </row>
    <row r="259" spans="1:11" s="10" customFormat="1" ht="15.75">
      <c r="A259" s="85" t="s">
        <v>230</v>
      </c>
      <c r="B259" s="98">
        <v>2</v>
      </c>
      <c r="C259" s="81">
        <f>SUMIF($B$247:$B$257,"2",C$247:C$257)</f>
        <v>62700</v>
      </c>
      <c r="D259" s="81">
        <f>SUMIF($B$247:$B$257,"2",D$247:D$257)</f>
        <v>62700</v>
      </c>
      <c r="E259" s="81"/>
      <c r="F259" s="81"/>
      <c r="G259" s="81"/>
      <c r="H259" s="81"/>
      <c r="I259" s="81"/>
      <c r="J259" s="81"/>
      <c r="K259" s="12">
        <f t="shared" si="3"/>
        <v>0</v>
      </c>
    </row>
    <row r="260" spans="1:11" s="10" customFormat="1" ht="15.75">
      <c r="A260" s="85" t="s">
        <v>124</v>
      </c>
      <c r="B260" s="98">
        <v>3</v>
      </c>
      <c r="C260" s="81">
        <f>SUMIF($B$247:$B$257,"3",C$247:C$257)</f>
        <v>0</v>
      </c>
      <c r="D260" s="81">
        <f>SUMIF($B$247:$B$257,"3",D$247:D$257)</f>
        <v>0</v>
      </c>
      <c r="E260" s="81"/>
      <c r="F260" s="81"/>
      <c r="G260" s="81"/>
      <c r="H260" s="81"/>
      <c r="I260" s="81"/>
      <c r="J260" s="81"/>
      <c r="K260" s="12">
        <f t="shared" si="3"/>
        <v>0</v>
      </c>
    </row>
    <row r="261" spans="1:11" s="10" customFormat="1" ht="15.75">
      <c r="A261" s="65" t="s">
        <v>370</v>
      </c>
      <c r="B261" s="17"/>
      <c r="C261" s="82"/>
      <c r="D261" s="82"/>
      <c r="E261" s="82"/>
      <c r="F261" s="82"/>
      <c r="G261" s="82"/>
      <c r="H261" s="82"/>
      <c r="I261" s="82"/>
      <c r="J261" s="82"/>
      <c r="K261" s="12">
        <f t="shared" si="3"/>
        <v>0</v>
      </c>
    </row>
    <row r="262" spans="1:11" s="10" customFormat="1" ht="15.75" hidden="1">
      <c r="A262" s="61"/>
      <c r="B262" s="17"/>
      <c r="C262" s="81"/>
      <c r="D262" s="81"/>
      <c r="E262" s="81"/>
      <c r="F262" s="81"/>
      <c r="G262" s="81"/>
      <c r="H262" s="81"/>
      <c r="I262" s="81"/>
      <c r="J262" s="81"/>
      <c r="K262" s="12">
        <f t="shared" si="3"/>
        <v>0</v>
      </c>
    </row>
    <row r="263" spans="1:11" s="10" customFormat="1" ht="31.5" hidden="1">
      <c r="A263" s="61" t="s">
        <v>371</v>
      </c>
      <c r="B263" s="17"/>
      <c r="C263" s="81"/>
      <c r="D263" s="81"/>
      <c r="E263" s="81"/>
      <c r="F263" s="81"/>
      <c r="G263" s="81"/>
      <c r="H263" s="81"/>
      <c r="I263" s="81"/>
      <c r="J263" s="81"/>
      <c r="K263" s="12">
        <f t="shared" si="3"/>
        <v>0</v>
      </c>
    </row>
    <row r="264" spans="1:11" s="10" customFormat="1" ht="15.75">
      <c r="A264" s="85" t="s">
        <v>515</v>
      </c>
      <c r="B264" s="17">
        <v>2</v>
      </c>
      <c r="C264" s="81">
        <v>242500</v>
      </c>
      <c r="D264" s="81">
        <v>242500</v>
      </c>
      <c r="E264" s="81"/>
      <c r="F264" s="81"/>
      <c r="G264" s="81"/>
      <c r="H264" s="81"/>
      <c r="I264" s="81"/>
      <c r="J264" s="81"/>
      <c r="K264" s="12">
        <f t="shared" si="3"/>
        <v>0</v>
      </c>
    </row>
    <row r="265" spans="1:11" s="10" customFormat="1" ht="31.5">
      <c r="A265" s="61" t="s">
        <v>432</v>
      </c>
      <c r="B265" s="17"/>
      <c r="C265" s="81">
        <f>SUM(C264)</f>
        <v>242500</v>
      </c>
      <c r="D265" s="81">
        <f>SUM(D264)</f>
        <v>242500</v>
      </c>
      <c r="E265" s="81"/>
      <c r="F265" s="81"/>
      <c r="G265" s="81"/>
      <c r="H265" s="81"/>
      <c r="I265" s="81"/>
      <c r="J265" s="81"/>
      <c r="K265" s="12">
        <f t="shared" si="3"/>
        <v>0</v>
      </c>
    </row>
    <row r="266" spans="1:11" s="10" customFormat="1" ht="15.75" hidden="1">
      <c r="A266" s="61"/>
      <c r="B266" s="17"/>
      <c r="C266" s="81"/>
      <c r="D266" s="81"/>
      <c r="E266" s="81"/>
      <c r="F266" s="81"/>
      <c r="G266" s="81"/>
      <c r="H266" s="81"/>
      <c r="I266" s="81"/>
      <c r="J266" s="81"/>
      <c r="K266" s="12">
        <f aca="true" t="shared" si="4" ref="K266:K316">D266-C266</f>
        <v>0</v>
      </c>
    </row>
    <row r="267" spans="1:11" s="10" customFormat="1" ht="15.75" hidden="1">
      <c r="A267" s="61"/>
      <c r="B267" s="17"/>
      <c r="C267" s="81"/>
      <c r="D267" s="81"/>
      <c r="E267" s="81"/>
      <c r="F267" s="81"/>
      <c r="G267" s="81"/>
      <c r="H267" s="81"/>
      <c r="I267" s="81"/>
      <c r="J267" s="81"/>
      <c r="K267" s="12">
        <f t="shared" si="4"/>
        <v>0</v>
      </c>
    </row>
    <row r="268" spans="1:11" s="10" customFormat="1" ht="15.75" hidden="1">
      <c r="A268" s="61"/>
      <c r="B268" s="17"/>
      <c r="C268" s="81"/>
      <c r="D268" s="81"/>
      <c r="E268" s="81"/>
      <c r="F268" s="81"/>
      <c r="G268" s="81"/>
      <c r="H268" s="81"/>
      <c r="I268" s="81"/>
      <c r="J268" s="81"/>
      <c r="K268" s="12">
        <f t="shared" si="4"/>
        <v>0</v>
      </c>
    </row>
    <row r="269" spans="1:11" s="10" customFormat="1" ht="15.75" hidden="1">
      <c r="A269" s="61" t="s">
        <v>433</v>
      </c>
      <c r="B269" s="17"/>
      <c r="C269" s="81"/>
      <c r="D269" s="81"/>
      <c r="E269" s="81"/>
      <c r="F269" s="81"/>
      <c r="G269" s="81"/>
      <c r="H269" s="81"/>
      <c r="I269" s="81"/>
      <c r="J269" s="81"/>
      <c r="K269" s="12">
        <f t="shared" si="4"/>
        <v>0</v>
      </c>
    </row>
    <row r="270" spans="1:11" s="10" customFormat="1" ht="15.75">
      <c r="A270" s="40" t="s">
        <v>370</v>
      </c>
      <c r="B270" s="100"/>
      <c r="C270" s="82">
        <f>SUM(C271:C271:C273)</f>
        <v>242500</v>
      </c>
      <c r="D270" s="82">
        <f>SUM(D271:D271:D273)</f>
        <v>242500</v>
      </c>
      <c r="E270" s="82"/>
      <c r="F270" s="82"/>
      <c r="G270" s="82"/>
      <c r="H270" s="82"/>
      <c r="I270" s="82"/>
      <c r="J270" s="82"/>
      <c r="K270" s="12">
        <f t="shared" si="4"/>
        <v>0</v>
      </c>
    </row>
    <row r="271" spans="1:11" s="10" customFormat="1" ht="15.75">
      <c r="A271" s="85" t="s">
        <v>385</v>
      </c>
      <c r="B271" s="98">
        <v>1</v>
      </c>
      <c r="C271" s="81">
        <f>SUMIF($B$261:$B$270,"1",C$261:C$270)</f>
        <v>0</v>
      </c>
      <c r="D271" s="81">
        <f>SUMIF($B$261:$B$270,"1",D$261:D$270)</f>
        <v>0</v>
      </c>
      <c r="E271" s="81"/>
      <c r="F271" s="81"/>
      <c r="G271" s="81"/>
      <c r="H271" s="81"/>
      <c r="I271" s="81"/>
      <c r="J271" s="81"/>
      <c r="K271" s="12">
        <f t="shared" si="4"/>
        <v>0</v>
      </c>
    </row>
    <row r="272" spans="1:11" s="10" customFormat="1" ht="15.75">
      <c r="A272" s="85" t="s">
        <v>230</v>
      </c>
      <c r="B272" s="98">
        <v>2</v>
      </c>
      <c r="C272" s="81">
        <f>SUMIF($B$261:$B$270,"2",C$261:C$270)</f>
        <v>242500</v>
      </c>
      <c r="D272" s="81">
        <f>SUMIF($B$261:$B$270,"2",D$261:D$270)</f>
        <v>242500</v>
      </c>
      <c r="E272" s="81"/>
      <c r="F272" s="81"/>
      <c r="G272" s="81"/>
      <c r="H272" s="81"/>
      <c r="I272" s="81"/>
      <c r="J272" s="81"/>
      <c r="K272" s="12">
        <f t="shared" si="4"/>
        <v>0</v>
      </c>
    </row>
    <row r="273" spans="1:11" s="10" customFormat="1" ht="15.75">
      <c r="A273" s="85" t="s">
        <v>124</v>
      </c>
      <c r="B273" s="98">
        <v>3</v>
      </c>
      <c r="C273" s="81">
        <f>SUMIF($B$261:$B$270,"3",C$261:C$270)</f>
        <v>0</v>
      </c>
      <c r="D273" s="81">
        <f>SUMIF($B$261:$B$270,"3",D$261:D$270)</f>
        <v>0</v>
      </c>
      <c r="E273" s="81"/>
      <c r="F273" s="81"/>
      <c r="G273" s="81"/>
      <c r="H273" s="81"/>
      <c r="I273" s="81"/>
      <c r="J273" s="81"/>
      <c r="K273" s="12">
        <f t="shared" si="4"/>
        <v>0</v>
      </c>
    </row>
    <row r="274" spans="1:11" s="10" customFormat="1" ht="33">
      <c r="A274" s="66" t="s">
        <v>445</v>
      </c>
      <c r="B274" s="101"/>
      <c r="C274" s="207"/>
      <c r="D274" s="207"/>
      <c r="E274" s="207"/>
      <c r="F274" s="207"/>
      <c r="G274" s="207"/>
      <c r="H274" s="207"/>
      <c r="I274" s="207"/>
      <c r="J274" s="207"/>
      <c r="K274" s="12">
        <f t="shared" si="4"/>
        <v>0</v>
      </c>
    </row>
    <row r="275" spans="1:11" s="10" customFormat="1" ht="16.5">
      <c r="A275" s="65" t="s">
        <v>161</v>
      </c>
      <c r="B275" s="101"/>
      <c r="C275" s="207"/>
      <c r="D275" s="207"/>
      <c r="E275" s="207"/>
      <c r="F275" s="207"/>
      <c r="G275" s="207"/>
      <c r="H275" s="207"/>
      <c r="I275" s="207"/>
      <c r="J275" s="207"/>
      <c r="K275" s="12">
        <f t="shared" si="4"/>
        <v>0</v>
      </c>
    </row>
    <row r="276" spans="1:11" s="10" customFormat="1" ht="16.5">
      <c r="A276" s="61" t="s">
        <v>216</v>
      </c>
      <c r="B276" s="101">
        <v>2</v>
      </c>
      <c r="C276" s="83">
        <v>11144156</v>
      </c>
      <c r="D276" s="83">
        <v>11144156</v>
      </c>
      <c r="E276" s="83"/>
      <c r="F276" s="83"/>
      <c r="G276" s="83"/>
      <c r="H276" s="83"/>
      <c r="I276" s="83"/>
      <c r="J276" s="83"/>
      <c r="K276" s="12">
        <f t="shared" si="4"/>
        <v>0</v>
      </c>
    </row>
    <row r="277" spans="1:11" s="10" customFormat="1" ht="15.75" hidden="1">
      <c r="A277" s="61" t="s">
        <v>436</v>
      </c>
      <c r="B277" s="100">
        <v>2</v>
      </c>
      <c r="C277" s="83"/>
      <c r="D277" s="83"/>
      <c r="E277" s="83"/>
      <c r="F277" s="83"/>
      <c r="G277" s="83"/>
      <c r="H277" s="83"/>
      <c r="I277" s="83"/>
      <c r="J277" s="83"/>
      <c r="K277" s="12">
        <f t="shared" si="4"/>
        <v>0</v>
      </c>
    </row>
    <row r="278" spans="1:11" s="10" customFormat="1" ht="15.75">
      <c r="A278" s="40" t="s">
        <v>161</v>
      </c>
      <c r="B278" s="100"/>
      <c r="C278" s="82">
        <f>SUM(C279:C281)</f>
        <v>11144156</v>
      </c>
      <c r="D278" s="82">
        <f>SUM(D279:D281)</f>
        <v>11144156</v>
      </c>
      <c r="E278" s="82"/>
      <c r="F278" s="82"/>
      <c r="G278" s="82"/>
      <c r="H278" s="82"/>
      <c r="I278" s="82"/>
      <c r="J278" s="82"/>
      <c r="K278" s="12">
        <f t="shared" si="4"/>
        <v>0</v>
      </c>
    </row>
    <row r="279" spans="1:11" s="10" customFormat="1" ht="15.75">
      <c r="A279" s="85" t="s">
        <v>385</v>
      </c>
      <c r="B279" s="98">
        <v>1</v>
      </c>
      <c r="C279" s="81">
        <f>SUMIF($B$275:$B$278,"1",C$275:C$278)</f>
        <v>0</v>
      </c>
      <c r="D279" s="81">
        <f>SUMIF($B$275:$B$278,"1",D$275:D$278)</f>
        <v>0</v>
      </c>
      <c r="E279" s="81"/>
      <c r="F279" s="81"/>
      <c r="G279" s="81"/>
      <c r="H279" s="81"/>
      <c r="I279" s="81"/>
      <c r="J279" s="81"/>
      <c r="K279" s="12">
        <f t="shared" si="4"/>
        <v>0</v>
      </c>
    </row>
    <row r="280" spans="1:11" s="10" customFormat="1" ht="15.75">
      <c r="A280" s="85" t="s">
        <v>230</v>
      </c>
      <c r="B280" s="98">
        <v>2</v>
      </c>
      <c r="C280" s="81">
        <f>SUMIF($B$275:$B$278,"2",C$275:C$278)</f>
        <v>11144156</v>
      </c>
      <c r="D280" s="81">
        <f>SUMIF($B$275:$B$278,"2",D$275:D$278)</f>
        <v>11144156</v>
      </c>
      <c r="E280" s="81"/>
      <c r="F280" s="81"/>
      <c r="G280" s="81"/>
      <c r="H280" s="81"/>
      <c r="I280" s="81"/>
      <c r="J280" s="81"/>
      <c r="K280" s="12">
        <f t="shared" si="4"/>
        <v>0</v>
      </c>
    </row>
    <row r="281" spans="1:11" s="10" customFormat="1" ht="15.75">
      <c r="A281" s="85" t="s">
        <v>124</v>
      </c>
      <c r="B281" s="98">
        <v>3</v>
      </c>
      <c r="C281" s="81">
        <f>SUMIF($B$275:$B$278,"3",C$275:C$278)</f>
        <v>0</v>
      </c>
      <c r="D281" s="81">
        <f>SUMIF($B$275:$B$278,"3",D$275:D$278)</f>
        <v>0</v>
      </c>
      <c r="E281" s="81"/>
      <c r="F281" s="81"/>
      <c r="G281" s="81"/>
      <c r="H281" s="81"/>
      <c r="I281" s="81"/>
      <c r="J281" s="81"/>
      <c r="K281" s="12">
        <f t="shared" si="4"/>
        <v>0</v>
      </c>
    </row>
    <row r="282" spans="1:11" s="10" customFormat="1" ht="15.75" hidden="1">
      <c r="A282" s="65" t="s">
        <v>162</v>
      </c>
      <c r="B282" s="98"/>
      <c r="C282" s="81"/>
      <c r="D282" s="81"/>
      <c r="E282" s="81"/>
      <c r="F282" s="81"/>
      <c r="G282" s="81"/>
      <c r="H282" s="81"/>
      <c r="I282" s="81"/>
      <c r="J282" s="81"/>
      <c r="K282" s="12">
        <f t="shared" si="4"/>
        <v>0</v>
      </c>
    </row>
    <row r="283" spans="1:11" s="10" customFormat="1" ht="16.5" hidden="1">
      <c r="A283" s="61" t="s">
        <v>216</v>
      </c>
      <c r="B283" s="101">
        <v>2</v>
      </c>
      <c r="C283" s="81"/>
      <c r="D283" s="81"/>
      <c r="E283" s="81"/>
      <c r="F283" s="81"/>
      <c r="G283" s="81"/>
      <c r="H283" s="81"/>
      <c r="I283" s="81"/>
      <c r="J283" s="81"/>
      <c r="K283" s="12">
        <f t="shared" si="4"/>
        <v>0</v>
      </c>
    </row>
    <row r="284" spans="1:11" s="10" customFormat="1" ht="15.75" hidden="1">
      <c r="A284" s="61" t="s">
        <v>436</v>
      </c>
      <c r="B284" s="100">
        <v>2</v>
      </c>
      <c r="C284" s="83"/>
      <c r="D284" s="83"/>
      <c r="E284" s="83"/>
      <c r="F284" s="83"/>
      <c r="G284" s="83"/>
      <c r="H284" s="83"/>
      <c r="I284" s="83"/>
      <c r="J284" s="83"/>
      <c r="K284" s="12">
        <f t="shared" si="4"/>
        <v>0</v>
      </c>
    </row>
    <row r="285" spans="1:11" s="10" customFormat="1" ht="15.75" hidden="1">
      <c r="A285" s="40" t="s">
        <v>162</v>
      </c>
      <c r="B285" s="100"/>
      <c r="C285" s="82">
        <f>SUM(C286:C288)</f>
        <v>0</v>
      </c>
      <c r="D285" s="82">
        <f>SUM(D286:D288)</f>
        <v>0</v>
      </c>
      <c r="E285" s="82"/>
      <c r="F285" s="82"/>
      <c r="G285" s="82"/>
      <c r="H285" s="82"/>
      <c r="I285" s="82"/>
      <c r="J285" s="82"/>
      <c r="K285" s="12">
        <f t="shared" si="4"/>
        <v>0</v>
      </c>
    </row>
    <row r="286" spans="1:11" s="10" customFormat="1" ht="15.75" hidden="1">
      <c r="A286" s="85" t="s">
        <v>385</v>
      </c>
      <c r="B286" s="98">
        <v>1</v>
      </c>
      <c r="C286" s="81">
        <f>SUMIF($B$282:$B$285,"1",C$282:C$285)</f>
        <v>0</v>
      </c>
      <c r="D286" s="81">
        <f>SUMIF($B$282:$B$285,"1",D$282:D$285)</f>
        <v>0</v>
      </c>
      <c r="E286" s="81"/>
      <c r="F286" s="81"/>
      <c r="G286" s="81"/>
      <c r="H286" s="81"/>
      <c r="I286" s="81"/>
      <c r="J286" s="81"/>
      <c r="K286" s="12">
        <f t="shared" si="4"/>
        <v>0</v>
      </c>
    </row>
    <row r="287" spans="1:11" s="10" customFormat="1" ht="15.75" hidden="1">
      <c r="A287" s="85" t="s">
        <v>230</v>
      </c>
      <c r="B287" s="98">
        <v>2</v>
      </c>
      <c r="C287" s="81">
        <f>SUMIF($B$282:$B$285,"2",C$282:C$285)</f>
        <v>0</v>
      </c>
      <c r="D287" s="81">
        <f>SUMIF($B$282:$B$285,"2",D$282:D$285)</f>
        <v>0</v>
      </c>
      <c r="E287" s="81"/>
      <c r="F287" s="81"/>
      <c r="G287" s="81"/>
      <c r="H287" s="81"/>
      <c r="I287" s="81"/>
      <c r="J287" s="81"/>
      <c r="K287" s="12">
        <f t="shared" si="4"/>
        <v>0</v>
      </c>
    </row>
    <row r="288" spans="1:11" s="10" customFormat="1" ht="15.75" hidden="1">
      <c r="A288" s="85" t="s">
        <v>124</v>
      </c>
      <c r="B288" s="98">
        <v>3</v>
      </c>
      <c r="C288" s="81">
        <f>SUMIF($B$282:$B$285,"3",C$282:C$285)</f>
        <v>0</v>
      </c>
      <c r="D288" s="81">
        <f>SUMIF($B$282:$B$285,"3",D$282:D$285)</f>
        <v>0</v>
      </c>
      <c r="E288" s="81"/>
      <c r="F288" s="81"/>
      <c r="G288" s="81"/>
      <c r="H288" s="81"/>
      <c r="I288" s="81"/>
      <c r="J288" s="81"/>
      <c r="K288" s="12">
        <f t="shared" si="4"/>
        <v>0</v>
      </c>
    </row>
    <row r="289" spans="1:11" s="10" customFormat="1" ht="33" hidden="1">
      <c r="A289" s="66" t="s">
        <v>87</v>
      </c>
      <c r="B289" s="101"/>
      <c r="C289" s="207"/>
      <c r="D289" s="207"/>
      <c r="E289" s="207"/>
      <c r="F289" s="207"/>
      <c r="G289" s="207"/>
      <c r="H289" s="207"/>
      <c r="I289" s="207"/>
      <c r="J289" s="207"/>
      <c r="K289" s="12">
        <f t="shared" si="4"/>
        <v>0</v>
      </c>
    </row>
    <row r="290" spans="1:11" s="10" customFormat="1" ht="15.75" hidden="1">
      <c r="A290" s="65" t="s">
        <v>159</v>
      </c>
      <c r="B290" s="100"/>
      <c r="C290" s="83"/>
      <c r="D290" s="83"/>
      <c r="E290" s="83"/>
      <c r="F290" s="83"/>
      <c r="G290" s="83"/>
      <c r="H290" s="83"/>
      <c r="I290" s="83"/>
      <c r="J290" s="83"/>
      <c r="K290" s="12">
        <f t="shared" si="4"/>
        <v>0</v>
      </c>
    </row>
    <row r="291" spans="1:11" s="10" customFormat="1" ht="15.75" hidden="1">
      <c r="A291" s="61" t="s">
        <v>215</v>
      </c>
      <c r="B291" s="100"/>
      <c r="C291" s="83"/>
      <c r="D291" s="83"/>
      <c r="E291" s="83"/>
      <c r="F291" s="83"/>
      <c r="G291" s="83"/>
      <c r="H291" s="83"/>
      <c r="I291" s="83"/>
      <c r="J291" s="83"/>
      <c r="K291" s="12">
        <f t="shared" si="4"/>
        <v>0</v>
      </c>
    </row>
    <row r="292" spans="1:11" s="10" customFormat="1" ht="15.75" hidden="1">
      <c r="A292" s="85" t="s">
        <v>434</v>
      </c>
      <c r="B292" s="100"/>
      <c r="C292" s="83"/>
      <c r="D292" s="83"/>
      <c r="E292" s="83"/>
      <c r="F292" s="83"/>
      <c r="G292" s="83"/>
      <c r="H292" s="83"/>
      <c r="I292" s="83"/>
      <c r="J292" s="83"/>
      <c r="K292" s="12">
        <f t="shared" si="4"/>
        <v>0</v>
      </c>
    </row>
    <row r="293" spans="1:11" s="10" customFormat="1" ht="15.75" hidden="1">
      <c r="A293" s="85" t="s">
        <v>227</v>
      </c>
      <c r="B293" s="100"/>
      <c r="C293" s="83"/>
      <c r="D293" s="83"/>
      <c r="E293" s="83"/>
      <c r="F293" s="83"/>
      <c r="G293" s="83"/>
      <c r="H293" s="83"/>
      <c r="I293" s="83"/>
      <c r="J293" s="83"/>
      <c r="K293" s="12">
        <f t="shared" si="4"/>
        <v>0</v>
      </c>
    </row>
    <row r="294" spans="1:11" s="10" customFormat="1" ht="15.75" hidden="1">
      <c r="A294" s="85" t="s">
        <v>435</v>
      </c>
      <c r="B294" s="100">
        <v>2</v>
      </c>
      <c r="C294" s="83"/>
      <c r="D294" s="83"/>
      <c r="E294" s="83"/>
      <c r="F294" s="83"/>
      <c r="G294" s="83"/>
      <c r="H294" s="83"/>
      <c r="I294" s="83"/>
      <c r="J294" s="83"/>
      <c r="K294" s="12">
        <f t="shared" si="4"/>
        <v>0</v>
      </c>
    </row>
    <row r="295" spans="1:11" s="10" customFormat="1" ht="15.75" hidden="1">
      <c r="A295" s="85" t="s">
        <v>226</v>
      </c>
      <c r="B295" s="100">
        <v>2</v>
      </c>
      <c r="C295" s="83"/>
      <c r="D295" s="83"/>
      <c r="E295" s="83"/>
      <c r="F295" s="83"/>
      <c r="G295" s="83"/>
      <c r="H295" s="83"/>
      <c r="I295" s="83"/>
      <c r="J295" s="83"/>
      <c r="K295" s="12">
        <f t="shared" si="4"/>
        <v>0</v>
      </c>
    </row>
    <row r="296" spans="1:11" s="10" customFormat="1" ht="15.75" hidden="1">
      <c r="A296" s="85" t="s">
        <v>225</v>
      </c>
      <c r="B296" s="100"/>
      <c r="C296" s="83"/>
      <c r="D296" s="83"/>
      <c r="E296" s="83"/>
      <c r="F296" s="83"/>
      <c r="G296" s="83"/>
      <c r="H296" s="83"/>
      <c r="I296" s="83"/>
      <c r="J296" s="83"/>
      <c r="K296" s="12">
        <f t="shared" si="4"/>
        <v>0</v>
      </c>
    </row>
    <row r="297" spans="1:11" s="10" customFormat="1" ht="15.75" hidden="1">
      <c r="A297" s="61" t="s">
        <v>217</v>
      </c>
      <c r="B297" s="100"/>
      <c r="C297" s="83"/>
      <c r="D297" s="83"/>
      <c r="E297" s="83"/>
      <c r="F297" s="83"/>
      <c r="G297" s="83"/>
      <c r="H297" s="83"/>
      <c r="I297" s="83"/>
      <c r="J297" s="83"/>
      <c r="K297" s="12">
        <f t="shared" si="4"/>
        <v>0</v>
      </c>
    </row>
    <row r="298" spans="1:11" s="10" customFormat="1" ht="15.75" hidden="1">
      <c r="A298" s="61" t="s">
        <v>218</v>
      </c>
      <c r="B298" s="100"/>
      <c r="C298" s="83"/>
      <c r="D298" s="83"/>
      <c r="E298" s="83"/>
      <c r="F298" s="83"/>
      <c r="G298" s="83"/>
      <c r="H298" s="83"/>
      <c r="I298" s="83"/>
      <c r="J298" s="83"/>
      <c r="K298" s="12">
        <f t="shared" si="4"/>
        <v>0</v>
      </c>
    </row>
    <row r="299" spans="1:11" s="10" customFormat="1" ht="15.75" hidden="1">
      <c r="A299" s="40" t="s">
        <v>159</v>
      </c>
      <c r="B299" s="100"/>
      <c r="C299" s="82">
        <f>SUM(C300:C302)</f>
        <v>0</v>
      </c>
      <c r="D299" s="82">
        <f>SUM(D300:D302)</f>
        <v>0</v>
      </c>
      <c r="E299" s="82"/>
      <c r="F299" s="82"/>
      <c r="G299" s="82"/>
      <c r="H299" s="82"/>
      <c r="I299" s="82"/>
      <c r="J299" s="82"/>
      <c r="K299" s="12">
        <f t="shared" si="4"/>
        <v>0</v>
      </c>
    </row>
    <row r="300" spans="1:11" s="10" customFormat="1" ht="15.75" hidden="1">
      <c r="A300" s="85" t="s">
        <v>385</v>
      </c>
      <c r="B300" s="98">
        <v>1</v>
      </c>
      <c r="C300" s="81">
        <f>SUMIF($B$290:$B$299,"1",C$290:C$299)</f>
        <v>0</v>
      </c>
      <c r="D300" s="81">
        <f>SUMIF($B$290:$B$299,"1",D$290:D$299)</f>
        <v>0</v>
      </c>
      <c r="E300" s="81"/>
      <c r="F300" s="81"/>
      <c r="G300" s="81"/>
      <c r="H300" s="81"/>
      <c r="I300" s="81"/>
      <c r="J300" s="81"/>
      <c r="K300" s="12">
        <f t="shared" si="4"/>
        <v>0</v>
      </c>
    </row>
    <row r="301" spans="1:11" s="10" customFormat="1" ht="15.75" hidden="1">
      <c r="A301" s="85" t="s">
        <v>230</v>
      </c>
      <c r="B301" s="98">
        <v>2</v>
      </c>
      <c r="C301" s="81">
        <f>SUMIF($B$290:$B$299,"2",C$290:C$299)</f>
        <v>0</v>
      </c>
      <c r="D301" s="81">
        <f>SUMIF($B$290:$B$299,"2",D$290:D$299)</f>
        <v>0</v>
      </c>
      <c r="E301" s="81"/>
      <c r="F301" s="81"/>
      <c r="G301" s="81"/>
      <c r="H301" s="81"/>
      <c r="I301" s="81"/>
      <c r="J301" s="81"/>
      <c r="K301" s="12">
        <f t="shared" si="4"/>
        <v>0</v>
      </c>
    </row>
    <row r="302" spans="1:11" s="10" customFormat="1" ht="15.75" hidden="1">
      <c r="A302" s="85" t="s">
        <v>124</v>
      </c>
      <c r="B302" s="98">
        <v>3</v>
      </c>
      <c r="C302" s="81">
        <f>SUMIF($B$290:$B$299,"3",C$290:C$299)</f>
        <v>0</v>
      </c>
      <c r="D302" s="81">
        <f>SUMIF($B$290:$B$299,"3",D$290:D$299)</f>
        <v>0</v>
      </c>
      <c r="E302" s="81"/>
      <c r="F302" s="81"/>
      <c r="G302" s="81"/>
      <c r="H302" s="81"/>
      <c r="I302" s="81"/>
      <c r="J302" s="81"/>
      <c r="K302" s="12">
        <f t="shared" si="4"/>
        <v>0</v>
      </c>
    </row>
    <row r="303" spans="1:11" s="10" customFormat="1" ht="15.75" hidden="1">
      <c r="A303" s="65" t="s">
        <v>160</v>
      </c>
      <c r="B303" s="100"/>
      <c r="C303" s="83"/>
      <c r="D303" s="83"/>
      <c r="E303" s="83"/>
      <c r="F303" s="83"/>
      <c r="G303" s="83"/>
      <c r="H303" s="83"/>
      <c r="I303" s="83"/>
      <c r="J303" s="83"/>
      <c r="K303" s="12">
        <f t="shared" si="4"/>
        <v>0</v>
      </c>
    </row>
    <row r="304" spans="1:11" s="10" customFormat="1" ht="15.75" hidden="1">
      <c r="A304" s="61" t="s">
        <v>215</v>
      </c>
      <c r="B304" s="100"/>
      <c r="C304" s="83"/>
      <c r="D304" s="83"/>
      <c r="E304" s="83"/>
      <c r="F304" s="83"/>
      <c r="G304" s="83"/>
      <c r="H304" s="83"/>
      <c r="I304" s="83"/>
      <c r="J304" s="83"/>
      <c r="K304" s="12">
        <f t="shared" si="4"/>
        <v>0</v>
      </c>
    </row>
    <row r="305" spans="1:11" s="10" customFormat="1" ht="15.75" hidden="1">
      <c r="A305" s="85" t="s">
        <v>434</v>
      </c>
      <c r="B305" s="100"/>
      <c r="C305" s="83"/>
      <c r="D305" s="83"/>
      <c r="E305" s="83"/>
      <c r="F305" s="83"/>
      <c r="G305" s="83"/>
      <c r="H305" s="83"/>
      <c r="I305" s="83"/>
      <c r="J305" s="83"/>
      <c r="K305" s="12">
        <f t="shared" si="4"/>
        <v>0</v>
      </c>
    </row>
    <row r="306" spans="1:11" s="10" customFormat="1" ht="15.75" hidden="1">
      <c r="A306" s="85" t="s">
        <v>227</v>
      </c>
      <c r="B306" s="100"/>
      <c r="C306" s="83"/>
      <c r="D306" s="83"/>
      <c r="E306" s="83"/>
      <c r="F306" s="83"/>
      <c r="G306" s="83"/>
      <c r="H306" s="83"/>
      <c r="I306" s="83"/>
      <c r="J306" s="83"/>
      <c r="K306" s="12">
        <f t="shared" si="4"/>
        <v>0</v>
      </c>
    </row>
    <row r="307" spans="1:11" s="10" customFormat="1" ht="15.75" hidden="1">
      <c r="A307" s="85" t="s">
        <v>435</v>
      </c>
      <c r="B307" s="100">
        <v>2</v>
      </c>
      <c r="C307" s="83"/>
      <c r="D307" s="83"/>
      <c r="E307" s="83"/>
      <c r="F307" s="83"/>
      <c r="G307" s="83"/>
      <c r="H307" s="83"/>
      <c r="I307" s="83"/>
      <c r="J307" s="83"/>
      <c r="K307" s="12">
        <f t="shared" si="4"/>
        <v>0</v>
      </c>
    </row>
    <row r="308" spans="1:11" s="10" customFormat="1" ht="15.75" hidden="1">
      <c r="A308" s="85" t="s">
        <v>226</v>
      </c>
      <c r="B308" s="100"/>
      <c r="C308" s="83"/>
      <c r="D308" s="83"/>
      <c r="E308" s="83"/>
      <c r="F308" s="83"/>
      <c r="G308" s="83"/>
      <c r="H308" s="83"/>
      <c r="I308" s="83"/>
      <c r="J308" s="83"/>
      <c r="K308" s="12">
        <f t="shared" si="4"/>
        <v>0</v>
      </c>
    </row>
    <row r="309" spans="1:11" s="10" customFormat="1" ht="15.75" hidden="1">
      <c r="A309" s="85" t="s">
        <v>225</v>
      </c>
      <c r="B309" s="100"/>
      <c r="C309" s="83"/>
      <c r="D309" s="83"/>
      <c r="E309" s="83"/>
      <c r="F309" s="83"/>
      <c r="G309" s="83"/>
      <c r="H309" s="83"/>
      <c r="I309" s="83"/>
      <c r="J309" s="83"/>
      <c r="K309" s="12">
        <f t="shared" si="4"/>
        <v>0</v>
      </c>
    </row>
    <row r="310" spans="1:11" s="10" customFormat="1" ht="15.75" hidden="1">
      <c r="A310" s="61" t="s">
        <v>217</v>
      </c>
      <c r="B310" s="100"/>
      <c r="C310" s="83"/>
      <c r="D310" s="83"/>
      <c r="E310" s="83"/>
      <c r="F310" s="83"/>
      <c r="G310" s="83"/>
      <c r="H310" s="83"/>
      <c r="I310" s="83"/>
      <c r="J310" s="83"/>
      <c r="K310" s="12">
        <f t="shared" si="4"/>
        <v>0</v>
      </c>
    </row>
    <row r="311" spans="1:11" s="10" customFormat="1" ht="15.75" hidden="1">
      <c r="A311" s="61" t="s">
        <v>218</v>
      </c>
      <c r="B311" s="100"/>
      <c r="C311" s="83"/>
      <c r="D311" s="83"/>
      <c r="E311" s="83"/>
      <c r="F311" s="83"/>
      <c r="G311" s="83"/>
      <c r="H311" s="83"/>
      <c r="I311" s="83"/>
      <c r="J311" s="83"/>
      <c r="K311" s="12">
        <f t="shared" si="4"/>
        <v>0</v>
      </c>
    </row>
    <row r="312" spans="1:11" s="10" customFormat="1" ht="15.75" hidden="1">
      <c r="A312" s="40" t="s">
        <v>160</v>
      </c>
      <c r="B312" s="100"/>
      <c r="C312" s="82">
        <f>SUM(C313:C315)</f>
        <v>0</v>
      </c>
      <c r="D312" s="82">
        <f>SUM(D313:D315)</f>
        <v>0</v>
      </c>
      <c r="E312" s="82"/>
      <c r="F312" s="82"/>
      <c r="G312" s="82"/>
      <c r="H312" s="82"/>
      <c r="I312" s="82"/>
      <c r="J312" s="82"/>
      <c r="K312" s="12">
        <f t="shared" si="4"/>
        <v>0</v>
      </c>
    </row>
    <row r="313" spans="1:11" s="10" customFormat="1" ht="15.75" hidden="1">
      <c r="A313" s="85" t="s">
        <v>385</v>
      </c>
      <c r="B313" s="98">
        <v>1</v>
      </c>
      <c r="C313" s="81">
        <f>SUMIF($B$303:$B$312,"1",C$303:C$312)</f>
        <v>0</v>
      </c>
      <c r="D313" s="81">
        <f>SUMIF($B$303:$B$312,"1",D$303:D$312)</f>
        <v>0</v>
      </c>
      <c r="E313" s="81"/>
      <c r="F313" s="81"/>
      <c r="G313" s="81"/>
      <c r="H313" s="81"/>
      <c r="I313" s="81"/>
      <c r="J313" s="81"/>
      <c r="K313" s="12">
        <f t="shared" si="4"/>
        <v>0</v>
      </c>
    </row>
    <row r="314" spans="1:11" s="10" customFormat="1" ht="15.75" hidden="1">
      <c r="A314" s="85" t="s">
        <v>230</v>
      </c>
      <c r="B314" s="98">
        <v>2</v>
      </c>
      <c r="C314" s="81">
        <f>SUMIF($B$303:$B$312,"2",C$303:C$312)</f>
        <v>0</v>
      </c>
      <c r="D314" s="81">
        <f>SUMIF($B$303:$B$312,"2",D$303:D$312)</f>
        <v>0</v>
      </c>
      <c r="E314" s="81"/>
      <c r="F314" s="81"/>
      <c r="G314" s="81"/>
      <c r="H314" s="81"/>
      <c r="I314" s="81"/>
      <c r="J314" s="81"/>
      <c r="K314" s="12">
        <f t="shared" si="4"/>
        <v>0</v>
      </c>
    </row>
    <row r="315" spans="1:11" s="10" customFormat="1" ht="15.75" hidden="1">
      <c r="A315" s="85" t="s">
        <v>124</v>
      </c>
      <c r="B315" s="98">
        <v>3</v>
      </c>
      <c r="C315" s="81">
        <f>SUMIF($B$303:$B$312,"3",C$303:C$312)</f>
        <v>0</v>
      </c>
      <c r="D315" s="81">
        <f>SUMIF($B$303:$B$312,"3",D$303:D$312)</f>
        <v>0</v>
      </c>
      <c r="E315" s="81"/>
      <c r="F315" s="81"/>
      <c r="G315" s="81"/>
      <c r="H315" s="81"/>
      <c r="I315" s="81"/>
      <c r="J315" s="81"/>
      <c r="K315" s="12">
        <f t="shared" si="4"/>
        <v>0</v>
      </c>
    </row>
    <row r="316" spans="1:11" s="10" customFormat="1" ht="16.5">
      <c r="A316" s="66" t="s">
        <v>88</v>
      </c>
      <c r="B316" s="101"/>
      <c r="C316" s="105">
        <f>C102+C134+C165+C223++C243+C257+C270+C278+C285+C299+C312</f>
        <v>185407260</v>
      </c>
      <c r="D316" s="105">
        <f>D102+D134+D165+D223++D243+D257+D270+D278+D285+D299+D312</f>
        <v>185484585</v>
      </c>
      <c r="E316" s="105"/>
      <c r="F316" s="105"/>
      <c r="G316" s="105"/>
      <c r="H316" s="105"/>
      <c r="I316" s="105"/>
      <c r="J316" s="105"/>
      <c r="K316" s="12">
        <f t="shared" si="4"/>
        <v>77325</v>
      </c>
    </row>
    <row r="317" ht="15.75"/>
    <row r="318" spans="9:10" ht="15.75">
      <c r="I318" s="178"/>
      <c r="J318" s="178"/>
    </row>
    <row r="319" ht="15.75">
      <c r="C319" s="178"/>
    </row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</sheetData>
  <sheetProtection/>
  <mergeCells count="2">
    <mergeCell ref="A1:I1"/>
    <mergeCell ref="A2:I2"/>
  </mergeCells>
  <printOptions horizontalCentered="1"/>
  <pageMargins left="0.5118110236220472" right="0.31496062992125984" top="0.6692913385826772" bottom="0.6299212598425197" header="0.31496062992125984" footer="0.31496062992125984"/>
  <pageSetup fitToHeight="2" fitToWidth="1" horizontalDpi="300" verticalDpi="300" orientation="portrait" paperSize="9" scale="8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72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0.28125" style="16" customWidth="1"/>
    <col min="2" max="2" width="6.00390625" style="99" customWidth="1"/>
    <col min="3" max="3" width="12.140625" style="99" hidden="1" customWidth="1"/>
    <col min="4" max="4" width="12.140625" style="16" customWidth="1"/>
    <col min="5" max="10" width="12.140625" style="16" hidden="1" customWidth="1"/>
    <col min="11" max="11" width="0" style="16" hidden="1" customWidth="1"/>
    <col min="12" max="16384" width="9.140625" style="16" customWidth="1"/>
  </cols>
  <sheetData>
    <row r="1" spans="1:9" ht="15.75" customHeight="1">
      <c r="A1" s="314" t="s">
        <v>683</v>
      </c>
      <c r="B1" s="314"/>
      <c r="C1" s="314"/>
      <c r="D1" s="314"/>
      <c r="E1" s="314"/>
      <c r="F1" s="314"/>
      <c r="G1" s="314"/>
      <c r="H1" s="314"/>
      <c r="I1" s="314"/>
    </row>
    <row r="2" spans="1:9" ht="15.75">
      <c r="A2" s="299" t="s">
        <v>446</v>
      </c>
      <c r="B2" s="299"/>
      <c r="C2" s="299"/>
      <c r="D2" s="299"/>
      <c r="E2" s="299"/>
      <c r="F2" s="299"/>
      <c r="G2" s="299"/>
      <c r="H2" s="299"/>
      <c r="I2" s="299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132" t="s">
        <v>692</v>
      </c>
      <c r="D4" s="132" t="s">
        <v>752</v>
      </c>
      <c r="E4" s="132"/>
      <c r="F4" s="132"/>
      <c r="G4" s="132"/>
      <c r="H4" s="132"/>
      <c r="I4" s="132"/>
      <c r="J4" s="132"/>
    </row>
    <row r="5" spans="1:10" s="10" customFormat="1" ht="31.5">
      <c r="A5" s="86" t="s">
        <v>9</v>
      </c>
      <c r="B5" s="86" t="s">
        <v>140</v>
      </c>
      <c r="C5" s="38" t="s">
        <v>693</v>
      </c>
      <c r="D5" s="38" t="s">
        <v>693</v>
      </c>
      <c r="E5" s="38" t="s">
        <v>693</v>
      </c>
      <c r="F5" s="38" t="s">
        <v>693</v>
      </c>
      <c r="G5" s="38" t="s">
        <v>693</v>
      </c>
      <c r="H5" s="38" t="s">
        <v>693</v>
      </c>
      <c r="I5" s="38" t="s">
        <v>693</v>
      </c>
      <c r="J5" s="38" t="s">
        <v>693</v>
      </c>
    </row>
    <row r="6" spans="1:10" s="10" customFormat="1" ht="16.5">
      <c r="A6" s="66" t="s">
        <v>86</v>
      </c>
      <c r="B6" s="101"/>
      <c r="C6" s="81"/>
      <c r="D6" s="81"/>
      <c r="E6" s="81"/>
      <c r="F6" s="81"/>
      <c r="G6" s="81"/>
      <c r="H6" s="81"/>
      <c r="I6" s="81"/>
      <c r="J6" s="81"/>
    </row>
    <row r="7" spans="1:10" s="10" customFormat="1" ht="15.75">
      <c r="A7" s="65" t="s">
        <v>79</v>
      </c>
      <c r="B7" s="100"/>
      <c r="C7" s="81"/>
      <c r="D7" s="81"/>
      <c r="E7" s="81"/>
      <c r="F7" s="81"/>
      <c r="G7" s="81"/>
      <c r="H7" s="81"/>
      <c r="I7" s="81"/>
      <c r="J7" s="81"/>
    </row>
    <row r="8" spans="1:11" s="10" customFormat="1" ht="15.75">
      <c r="A8" s="40" t="s">
        <v>167</v>
      </c>
      <c r="B8" s="100"/>
      <c r="C8" s="82">
        <f>SUM(C9:C11)</f>
        <v>39956214</v>
      </c>
      <c r="D8" s="82">
        <f>SUM(D9:D11)</f>
        <v>39956214</v>
      </c>
      <c r="E8" s="82"/>
      <c r="F8" s="82"/>
      <c r="G8" s="82"/>
      <c r="H8" s="82"/>
      <c r="I8" s="82"/>
      <c r="J8" s="82"/>
      <c r="K8" s="12">
        <f>D8-C8</f>
        <v>0</v>
      </c>
    </row>
    <row r="9" spans="1:11" s="10" customFormat="1" ht="15.75">
      <c r="A9" s="85" t="s">
        <v>385</v>
      </c>
      <c r="B9" s="98">
        <v>1</v>
      </c>
      <c r="C9" s="81">
        <f>COFOG!C61</f>
        <v>0</v>
      </c>
      <c r="D9" s="81">
        <f>COFOG!D61</f>
        <v>0</v>
      </c>
      <c r="E9" s="81"/>
      <c r="F9" s="81"/>
      <c r="G9" s="81"/>
      <c r="H9" s="81"/>
      <c r="I9" s="81"/>
      <c r="J9" s="81"/>
      <c r="K9" s="12">
        <f aca="true" t="shared" si="0" ref="K9:K72">D9-C9</f>
        <v>0</v>
      </c>
    </row>
    <row r="10" spans="1:11" s="10" customFormat="1" ht="15.75">
      <c r="A10" s="85" t="s">
        <v>230</v>
      </c>
      <c r="B10" s="98">
        <v>2</v>
      </c>
      <c r="C10" s="81">
        <f>COFOG!C62</f>
        <v>38390214</v>
      </c>
      <c r="D10" s="81">
        <f>COFOG!D62</f>
        <v>38390214</v>
      </c>
      <c r="E10" s="81"/>
      <c r="F10" s="81"/>
      <c r="G10" s="81"/>
      <c r="H10" s="81"/>
      <c r="I10" s="81"/>
      <c r="J10" s="81"/>
      <c r="K10" s="12">
        <f t="shared" si="0"/>
        <v>0</v>
      </c>
    </row>
    <row r="11" spans="1:11" s="10" customFormat="1" ht="15.75">
      <c r="A11" s="85" t="s">
        <v>124</v>
      </c>
      <c r="B11" s="98">
        <v>3</v>
      </c>
      <c r="C11" s="81">
        <f>COFOG!C63</f>
        <v>1566000</v>
      </c>
      <c r="D11" s="81">
        <f>COFOG!D63</f>
        <v>1566000</v>
      </c>
      <c r="E11" s="81"/>
      <c r="F11" s="81"/>
      <c r="G11" s="81"/>
      <c r="H11" s="81"/>
      <c r="I11" s="81"/>
      <c r="J11" s="81"/>
      <c r="K11" s="12">
        <f t="shared" si="0"/>
        <v>0</v>
      </c>
    </row>
    <row r="12" spans="1:11" s="10" customFormat="1" ht="31.5">
      <c r="A12" s="40" t="s">
        <v>168</v>
      </c>
      <c r="B12" s="100"/>
      <c r="C12" s="82">
        <f>SUM(C13:C15)</f>
        <v>4764250</v>
      </c>
      <c r="D12" s="82">
        <f>SUM(D13:D15)</f>
        <v>4764250</v>
      </c>
      <c r="E12" s="82"/>
      <c r="F12" s="82"/>
      <c r="G12" s="82"/>
      <c r="H12" s="82"/>
      <c r="I12" s="82"/>
      <c r="J12" s="82"/>
      <c r="K12" s="12">
        <f t="shared" si="0"/>
        <v>0</v>
      </c>
    </row>
    <row r="13" spans="1:11" s="10" customFormat="1" ht="15.75">
      <c r="A13" s="85" t="s">
        <v>385</v>
      </c>
      <c r="B13" s="98">
        <v>1</v>
      </c>
      <c r="C13" s="81">
        <f>COFOG!K61</f>
        <v>0</v>
      </c>
      <c r="D13" s="81">
        <f>COFOG!L61</f>
        <v>0</v>
      </c>
      <c r="E13" s="81"/>
      <c r="F13" s="81"/>
      <c r="G13" s="81"/>
      <c r="H13" s="81"/>
      <c r="I13" s="81"/>
      <c r="J13" s="81"/>
      <c r="K13" s="12">
        <f t="shared" si="0"/>
        <v>0</v>
      </c>
    </row>
    <row r="14" spans="1:11" s="10" customFormat="1" ht="15.75">
      <c r="A14" s="85" t="s">
        <v>230</v>
      </c>
      <c r="B14" s="98">
        <v>2</v>
      </c>
      <c r="C14" s="81">
        <f>COFOG!K62</f>
        <v>4439250</v>
      </c>
      <c r="D14" s="81">
        <f>COFOG!L62</f>
        <v>4439250</v>
      </c>
      <c r="E14" s="81"/>
      <c r="F14" s="81"/>
      <c r="G14" s="81"/>
      <c r="H14" s="81"/>
      <c r="I14" s="81"/>
      <c r="J14" s="81"/>
      <c r="K14" s="12">
        <f t="shared" si="0"/>
        <v>0</v>
      </c>
    </row>
    <row r="15" spans="1:11" s="10" customFormat="1" ht="15.75">
      <c r="A15" s="85" t="s">
        <v>124</v>
      </c>
      <c r="B15" s="98">
        <v>3</v>
      </c>
      <c r="C15" s="81">
        <f>COFOG!K63</f>
        <v>325000</v>
      </c>
      <c r="D15" s="81">
        <f>COFOG!L63</f>
        <v>325000</v>
      </c>
      <c r="E15" s="81"/>
      <c r="F15" s="81"/>
      <c r="G15" s="81"/>
      <c r="H15" s="81"/>
      <c r="I15" s="81"/>
      <c r="J15" s="81"/>
      <c r="K15" s="12">
        <f t="shared" si="0"/>
        <v>0</v>
      </c>
    </row>
    <row r="16" spans="1:11" s="10" customFormat="1" ht="15.75">
      <c r="A16" s="40" t="s">
        <v>169</v>
      </c>
      <c r="B16" s="100"/>
      <c r="C16" s="82">
        <f>SUM(C17:C19)</f>
        <v>25753369</v>
      </c>
      <c r="D16" s="82">
        <f>SUM(D17:D19)</f>
        <v>25753369</v>
      </c>
      <c r="E16" s="82"/>
      <c r="F16" s="82"/>
      <c r="G16" s="82"/>
      <c r="H16" s="82"/>
      <c r="I16" s="82"/>
      <c r="J16" s="82"/>
      <c r="K16" s="12">
        <f t="shared" si="0"/>
        <v>0</v>
      </c>
    </row>
    <row r="17" spans="1:11" s="10" customFormat="1" ht="15.75">
      <c r="A17" s="85" t="s">
        <v>385</v>
      </c>
      <c r="B17" s="98">
        <v>1</v>
      </c>
      <c r="C17" s="81">
        <f>COFOG!S61</f>
        <v>0</v>
      </c>
      <c r="D17" s="81">
        <f>COFOG!T61</f>
        <v>0</v>
      </c>
      <c r="E17" s="81"/>
      <c r="F17" s="81"/>
      <c r="G17" s="81"/>
      <c r="H17" s="81"/>
      <c r="I17" s="81"/>
      <c r="J17" s="81"/>
      <c r="K17" s="12">
        <f t="shared" si="0"/>
        <v>0</v>
      </c>
    </row>
    <row r="18" spans="1:11" s="10" customFormat="1" ht="15.75">
      <c r="A18" s="85" t="s">
        <v>230</v>
      </c>
      <c r="B18" s="98">
        <v>2</v>
      </c>
      <c r="C18" s="81">
        <f>COFOG!S62</f>
        <v>25753369</v>
      </c>
      <c r="D18" s="81">
        <f>COFOG!T62</f>
        <v>25753369</v>
      </c>
      <c r="E18" s="81"/>
      <c r="F18" s="81"/>
      <c r="G18" s="81"/>
      <c r="H18" s="81"/>
      <c r="I18" s="81"/>
      <c r="J18" s="81"/>
      <c r="K18" s="12">
        <f t="shared" si="0"/>
        <v>0</v>
      </c>
    </row>
    <row r="19" spans="1:11" s="10" customFormat="1" ht="15.75">
      <c r="A19" s="85" t="s">
        <v>124</v>
      </c>
      <c r="B19" s="98">
        <v>3</v>
      </c>
      <c r="C19" s="81">
        <f>COFOG!S63</f>
        <v>0</v>
      </c>
      <c r="D19" s="81">
        <f>COFOG!T63</f>
        <v>0</v>
      </c>
      <c r="E19" s="81"/>
      <c r="F19" s="81"/>
      <c r="G19" s="81"/>
      <c r="H19" s="81"/>
      <c r="I19" s="81"/>
      <c r="J19" s="81"/>
      <c r="K19" s="12">
        <f t="shared" si="0"/>
        <v>0</v>
      </c>
    </row>
    <row r="20" spans="1:11" s="10" customFormat="1" ht="15.75">
      <c r="A20" s="65" t="s">
        <v>170</v>
      </c>
      <c r="B20" s="100"/>
      <c r="C20" s="81"/>
      <c r="D20" s="81"/>
      <c r="E20" s="81"/>
      <c r="F20" s="81"/>
      <c r="G20" s="81"/>
      <c r="H20" s="81"/>
      <c r="I20" s="81"/>
      <c r="J20" s="81"/>
      <c r="K20" s="12">
        <f t="shared" si="0"/>
        <v>0</v>
      </c>
    </row>
    <row r="21" spans="1:11" s="10" customFormat="1" ht="15.75" hidden="1">
      <c r="A21" s="107" t="s">
        <v>173</v>
      </c>
      <c r="B21" s="100"/>
      <c r="C21" s="81">
        <f>SUM(C22:C23)</f>
        <v>0</v>
      </c>
      <c r="D21" s="81">
        <f>SUM(D22:D23)</f>
        <v>0</v>
      </c>
      <c r="E21" s="81"/>
      <c r="F21" s="81"/>
      <c r="G21" s="81"/>
      <c r="H21" s="81"/>
      <c r="I21" s="81"/>
      <c r="J21" s="81"/>
      <c r="K21" s="12">
        <f t="shared" si="0"/>
        <v>0</v>
      </c>
    </row>
    <row r="22" spans="1:11" s="10" customFormat="1" ht="31.5" hidden="1">
      <c r="A22" s="85" t="s">
        <v>179</v>
      </c>
      <c r="B22" s="100">
        <v>2</v>
      </c>
      <c r="C22" s="81">
        <v>0</v>
      </c>
      <c r="D22" s="81">
        <v>0</v>
      </c>
      <c r="E22" s="81"/>
      <c r="F22" s="81"/>
      <c r="G22" s="81"/>
      <c r="H22" s="81"/>
      <c r="I22" s="81"/>
      <c r="J22" s="81"/>
      <c r="K22" s="12">
        <f t="shared" si="0"/>
        <v>0</v>
      </c>
    </row>
    <row r="23" spans="1:11" s="10" customFormat="1" ht="15.75" hidden="1">
      <c r="A23" s="85" t="s">
        <v>180</v>
      </c>
      <c r="B23" s="100">
        <v>2</v>
      </c>
      <c r="C23" s="81"/>
      <c r="D23" s="81"/>
      <c r="E23" s="81"/>
      <c r="F23" s="81"/>
      <c r="G23" s="81"/>
      <c r="H23" s="81"/>
      <c r="I23" s="81"/>
      <c r="J23" s="81"/>
      <c r="K23" s="12">
        <f t="shared" si="0"/>
        <v>0</v>
      </c>
    </row>
    <row r="24" spans="1:11" s="10" customFormat="1" ht="15" customHeight="1" hidden="1">
      <c r="A24" s="108" t="s">
        <v>171</v>
      </c>
      <c r="B24" s="100"/>
      <c r="C24" s="81">
        <f>SUM(C21:C21)</f>
        <v>0</v>
      </c>
      <c r="D24" s="81">
        <f>SUM(D21:D21)</f>
        <v>0</v>
      </c>
      <c r="E24" s="81"/>
      <c r="F24" s="81"/>
      <c r="G24" s="81"/>
      <c r="H24" s="81"/>
      <c r="I24" s="81"/>
      <c r="J24" s="81"/>
      <c r="K24" s="12">
        <f t="shared" si="0"/>
        <v>0</v>
      </c>
    </row>
    <row r="25" spans="1:11" s="10" customFormat="1" ht="15.75" hidden="1">
      <c r="A25" s="61" t="s">
        <v>181</v>
      </c>
      <c r="B25" s="100"/>
      <c r="C25" s="81"/>
      <c r="D25" s="81"/>
      <c r="E25" s="81"/>
      <c r="F25" s="81"/>
      <c r="G25" s="81"/>
      <c r="H25" s="81"/>
      <c r="I25" s="81"/>
      <c r="J25" s="81"/>
      <c r="K25" s="12">
        <f t="shared" si="0"/>
        <v>0</v>
      </c>
    </row>
    <row r="26" spans="1:11" s="10" customFormat="1" ht="47.25" hidden="1">
      <c r="A26" s="106" t="s">
        <v>178</v>
      </c>
      <c r="B26" s="100">
        <v>2</v>
      </c>
      <c r="C26" s="81"/>
      <c r="D26" s="81"/>
      <c r="E26" s="81"/>
      <c r="F26" s="81"/>
      <c r="G26" s="81"/>
      <c r="H26" s="81"/>
      <c r="I26" s="81"/>
      <c r="J26" s="81"/>
      <c r="K26" s="12">
        <f t="shared" si="0"/>
        <v>0</v>
      </c>
    </row>
    <row r="27" spans="1:11" s="10" customFormat="1" ht="47.25" hidden="1">
      <c r="A27" s="106" t="s">
        <v>178</v>
      </c>
      <c r="B27" s="100">
        <v>3</v>
      </c>
      <c r="C27" s="81"/>
      <c r="D27" s="81"/>
      <c r="E27" s="81"/>
      <c r="F27" s="81"/>
      <c r="G27" s="81"/>
      <c r="H27" s="81"/>
      <c r="I27" s="81"/>
      <c r="J27" s="81"/>
      <c r="K27" s="12">
        <f t="shared" si="0"/>
        <v>0</v>
      </c>
    </row>
    <row r="28" spans="1:11" s="10" customFormat="1" ht="15.75" hidden="1">
      <c r="A28" s="108" t="s">
        <v>177</v>
      </c>
      <c r="B28" s="100"/>
      <c r="C28" s="81">
        <f>SUM(C26:C27)</f>
        <v>0</v>
      </c>
      <c r="D28" s="81">
        <f>SUM(D26:D27)</f>
        <v>0</v>
      </c>
      <c r="E28" s="81"/>
      <c r="F28" s="81"/>
      <c r="G28" s="81"/>
      <c r="H28" s="81"/>
      <c r="I28" s="81"/>
      <c r="J28" s="81"/>
      <c r="K28" s="12">
        <f t="shared" si="0"/>
        <v>0</v>
      </c>
    </row>
    <row r="29" spans="1:11" s="10" customFormat="1" ht="15.75" hidden="1">
      <c r="A29" s="107" t="s">
        <v>174</v>
      </c>
      <c r="B29" s="100"/>
      <c r="C29" s="81">
        <f>SUM(C30:C30)</f>
        <v>0</v>
      </c>
      <c r="D29" s="81">
        <f>SUM(D30:D30)</f>
        <v>0</v>
      </c>
      <c r="E29" s="81"/>
      <c r="F29" s="81"/>
      <c r="G29" s="81"/>
      <c r="H29" s="81"/>
      <c r="I29" s="81"/>
      <c r="J29" s="81"/>
      <c r="K29" s="12">
        <f t="shared" si="0"/>
        <v>0</v>
      </c>
    </row>
    <row r="30" spans="1:11" s="10" customFormat="1" ht="15.75" hidden="1">
      <c r="A30" s="85" t="s">
        <v>417</v>
      </c>
      <c r="B30" s="100">
        <v>2</v>
      </c>
      <c r="C30" s="81"/>
      <c r="D30" s="81"/>
      <c r="E30" s="81"/>
      <c r="F30" s="81"/>
      <c r="G30" s="81"/>
      <c r="H30" s="81"/>
      <c r="I30" s="81"/>
      <c r="J30" s="81"/>
      <c r="K30" s="12">
        <f t="shared" si="0"/>
        <v>0</v>
      </c>
    </row>
    <row r="31" spans="1:11" s="10" customFormat="1" ht="15.75" hidden="1">
      <c r="A31" s="85" t="s">
        <v>175</v>
      </c>
      <c r="B31" s="100">
        <v>2</v>
      </c>
      <c r="C31" s="81"/>
      <c r="D31" s="81"/>
      <c r="E31" s="81"/>
      <c r="F31" s="81"/>
      <c r="G31" s="81"/>
      <c r="H31" s="81"/>
      <c r="I31" s="81"/>
      <c r="J31" s="81"/>
      <c r="K31" s="12">
        <f t="shared" si="0"/>
        <v>0</v>
      </c>
    </row>
    <row r="32" spans="1:11" s="10" customFormat="1" ht="15.75" hidden="1">
      <c r="A32" s="85" t="s">
        <v>176</v>
      </c>
      <c r="B32" s="100">
        <v>2</v>
      </c>
      <c r="C32" s="81"/>
      <c r="D32" s="81"/>
      <c r="E32" s="81"/>
      <c r="F32" s="81"/>
      <c r="G32" s="81"/>
      <c r="H32" s="81"/>
      <c r="I32" s="81"/>
      <c r="J32" s="81"/>
      <c r="K32" s="12">
        <f t="shared" si="0"/>
        <v>0</v>
      </c>
    </row>
    <row r="33" spans="1:11" s="10" customFormat="1" ht="15.75">
      <c r="A33" s="85" t="s">
        <v>393</v>
      </c>
      <c r="B33" s="100"/>
      <c r="C33" s="81">
        <f>C34+C49</f>
        <v>2201600</v>
      </c>
      <c r="D33" s="81">
        <f>D34+D49</f>
        <v>2201600</v>
      </c>
      <c r="E33" s="81"/>
      <c r="F33" s="81"/>
      <c r="G33" s="81"/>
      <c r="H33" s="81"/>
      <c r="I33" s="81"/>
      <c r="J33" s="81"/>
      <c r="K33" s="12">
        <f t="shared" si="0"/>
        <v>0</v>
      </c>
    </row>
    <row r="34" spans="1:11" s="10" customFormat="1" ht="15.75">
      <c r="A34" s="85" t="s">
        <v>394</v>
      </c>
      <c r="B34" s="100"/>
      <c r="C34" s="81">
        <f>SUM(C35:C48)</f>
        <v>2201600</v>
      </c>
      <c r="D34" s="81">
        <f>SUM(D35:D48)</f>
        <v>2201600</v>
      </c>
      <c r="E34" s="81"/>
      <c r="F34" s="81"/>
      <c r="G34" s="81"/>
      <c r="H34" s="81"/>
      <c r="I34" s="81"/>
      <c r="J34" s="81"/>
      <c r="K34" s="12">
        <f t="shared" si="0"/>
        <v>0</v>
      </c>
    </row>
    <row r="35" spans="1:11" s="10" customFormat="1" ht="15.75">
      <c r="A35" s="85" t="s">
        <v>396</v>
      </c>
      <c r="B35" s="100">
        <v>2</v>
      </c>
      <c r="C35" s="81">
        <v>100000</v>
      </c>
      <c r="D35" s="81">
        <v>100000</v>
      </c>
      <c r="E35" s="81"/>
      <c r="F35" s="81"/>
      <c r="G35" s="81"/>
      <c r="H35" s="81"/>
      <c r="I35" s="81"/>
      <c r="J35" s="81"/>
      <c r="K35" s="12">
        <f t="shared" si="0"/>
        <v>0</v>
      </c>
    </row>
    <row r="36" spans="1:11" s="10" customFormat="1" ht="31.5">
      <c r="A36" s="85" t="s">
        <v>404</v>
      </c>
      <c r="B36" s="100">
        <v>2</v>
      </c>
      <c r="C36" s="81">
        <v>951600</v>
      </c>
      <c r="D36" s="81">
        <v>951600</v>
      </c>
      <c r="E36" s="81"/>
      <c r="F36" s="81"/>
      <c r="G36" s="81"/>
      <c r="H36" s="81"/>
      <c r="I36" s="81"/>
      <c r="J36" s="81"/>
      <c r="K36" s="12">
        <f t="shared" si="0"/>
        <v>0</v>
      </c>
    </row>
    <row r="37" spans="1:11" s="10" customFormat="1" ht="31.5">
      <c r="A37" s="85" t="s">
        <v>506</v>
      </c>
      <c r="B37" s="100">
        <v>2</v>
      </c>
      <c r="C37" s="81">
        <v>400000</v>
      </c>
      <c r="D37" s="81">
        <v>400000</v>
      </c>
      <c r="E37" s="81"/>
      <c r="F37" s="81"/>
      <c r="G37" s="81"/>
      <c r="H37" s="81"/>
      <c r="I37" s="81"/>
      <c r="J37" s="81"/>
      <c r="K37" s="12">
        <f t="shared" si="0"/>
        <v>0</v>
      </c>
    </row>
    <row r="38" spans="1:11" s="10" customFormat="1" ht="15.75" hidden="1">
      <c r="A38" s="85" t="s">
        <v>397</v>
      </c>
      <c r="B38" s="100">
        <v>2</v>
      </c>
      <c r="C38" s="81"/>
      <c r="D38" s="81"/>
      <c r="E38" s="81"/>
      <c r="F38" s="81"/>
      <c r="G38" s="81"/>
      <c r="H38" s="81"/>
      <c r="I38" s="81"/>
      <c r="J38" s="81"/>
      <c r="K38" s="12">
        <f t="shared" si="0"/>
        <v>0</v>
      </c>
    </row>
    <row r="39" spans="1:11" s="10" customFormat="1" ht="31.5">
      <c r="A39" s="85" t="s">
        <v>405</v>
      </c>
      <c r="B39" s="100">
        <v>2</v>
      </c>
      <c r="C39" s="81">
        <v>100000</v>
      </c>
      <c r="D39" s="81">
        <v>100000</v>
      </c>
      <c r="E39" s="81"/>
      <c r="F39" s="81"/>
      <c r="G39" s="81"/>
      <c r="H39" s="81"/>
      <c r="I39" s="81"/>
      <c r="J39" s="81"/>
      <c r="K39" s="12">
        <f t="shared" si="0"/>
        <v>0</v>
      </c>
    </row>
    <row r="40" spans="1:11" s="10" customFormat="1" ht="15.75">
      <c r="A40" s="85" t="s">
        <v>403</v>
      </c>
      <c r="B40" s="100">
        <v>2</v>
      </c>
      <c r="C40" s="81">
        <v>60000</v>
      </c>
      <c r="D40" s="81">
        <v>60000</v>
      </c>
      <c r="E40" s="81"/>
      <c r="F40" s="81"/>
      <c r="G40" s="81"/>
      <c r="H40" s="81"/>
      <c r="I40" s="81"/>
      <c r="J40" s="81"/>
      <c r="K40" s="12">
        <f t="shared" si="0"/>
        <v>0</v>
      </c>
    </row>
    <row r="41" spans="1:11" s="10" customFormat="1" ht="15.75" hidden="1">
      <c r="A41" s="85" t="s">
        <v>402</v>
      </c>
      <c r="B41" s="100">
        <v>2</v>
      </c>
      <c r="C41" s="81"/>
      <c r="D41" s="81"/>
      <c r="E41" s="81"/>
      <c r="F41" s="81"/>
      <c r="G41" s="81"/>
      <c r="H41" s="81"/>
      <c r="I41" s="81"/>
      <c r="J41" s="81"/>
      <c r="K41" s="12">
        <f t="shared" si="0"/>
        <v>0</v>
      </c>
    </row>
    <row r="42" spans="1:11" s="10" customFormat="1" ht="15.75" hidden="1">
      <c r="A42" s="85" t="s">
        <v>401</v>
      </c>
      <c r="B42" s="100">
        <v>2</v>
      </c>
      <c r="C42" s="81"/>
      <c r="D42" s="81"/>
      <c r="E42" s="81"/>
      <c r="F42" s="81"/>
      <c r="G42" s="81"/>
      <c r="H42" s="81"/>
      <c r="I42" s="81"/>
      <c r="J42" s="81"/>
      <c r="K42" s="12">
        <f t="shared" si="0"/>
        <v>0</v>
      </c>
    </row>
    <row r="43" spans="1:11" s="10" customFormat="1" ht="15.75">
      <c r="A43" s="85" t="s">
        <v>400</v>
      </c>
      <c r="B43" s="100">
        <v>2</v>
      </c>
      <c r="C43" s="81">
        <v>350000</v>
      </c>
      <c r="D43" s="81">
        <v>350000</v>
      </c>
      <c r="E43" s="81"/>
      <c r="F43" s="81"/>
      <c r="G43" s="81"/>
      <c r="H43" s="81"/>
      <c r="I43" s="81"/>
      <c r="J43" s="81"/>
      <c r="K43" s="12">
        <f t="shared" si="0"/>
        <v>0</v>
      </c>
    </row>
    <row r="44" spans="1:11" s="10" customFormat="1" ht="15.75">
      <c r="A44" s="85" t="s">
        <v>399</v>
      </c>
      <c r="B44" s="100">
        <v>2</v>
      </c>
      <c r="C44" s="81">
        <v>210000</v>
      </c>
      <c r="D44" s="81">
        <v>210000</v>
      </c>
      <c r="E44" s="81"/>
      <c r="F44" s="81"/>
      <c r="G44" s="81"/>
      <c r="H44" s="81"/>
      <c r="I44" s="81"/>
      <c r="J44" s="81"/>
      <c r="K44" s="12">
        <f t="shared" si="0"/>
        <v>0</v>
      </c>
    </row>
    <row r="45" spans="1:11" s="10" customFormat="1" ht="15.75">
      <c r="A45" s="85" t="s">
        <v>450</v>
      </c>
      <c r="B45" s="100">
        <v>2</v>
      </c>
      <c r="C45" s="81">
        <v>30000</v>
      </c>
      <c r="D45" s="81">
        <v>30000</v>
      </c>
      <c r="E45" s="81"/>
      <c r="F45" s="81"/>
      <c r="G45" s="81"/>
      <c r="H45" s="81"/>
      <c r="I45" s="81"/>
      <c r="J45" s="81"/>
      <c r="K45" s="12">
        <f t="shared" si="0"/>
        <v>0</v>
      </c>
    </row>
    <row r="46" spans="1:11" s="10" customFormat="1" ht="15.75" hidden="1">
      <c r="A46" s="85" t="s">
        <v>398</v>
      </c>
      <c r="B46" s="100">
        <v>2</v>
      </c>
      <c r="C46" s="81"/>
      <c r="D46" s="81"/>
      <c r="E46" s="81"/>
      <c r="F46" s="81"/>
      <c r="G46" s="81"/>
      <c r="H46" s="81"/>
      <c r="I46" s="81"/>
      <c r="J46" s="81"/>
      <c r="K46" s="12">
        <f t="shared" si="0"/>
        <v>0</v>
      </c>
    </row>
    <row r="47" spans="1:11" s="10" customFormat="1" ht="15.75" hidden="1">
      <c r="A47" s="85" t="s">
        <v>406</v>
      </c>
      <c r="B47" s="100">
        <v>2</v>
      </c>
      <c r="C47" s="81"/>
      <c r="D47" s="81"/>
      <c r="E47" s="81"/>
      <c r="F47" s="81"/>
      <c r="G47" s="81"/>
      <c r="H47" s="81"/>
      <c r="I47" s="81"/>
      <c r="J47" s="81"/>
      <c r="K47" s="12">
        <f t="shared" si="0"/>
        <v>0</v>
      </c>
    </row>
    <row r="48" spans="1:11" s="10" customFormat="1" ht="15.75" hidden="1">
      <c r="A48" s="85" t="s">
        <v>407</v>
      </c>
      <c r="B48" s="100">
        <v>2</v>
      </c>
      <c r="C48" s="81"/>
      <c r="D48" s="81"/>
      <c r="E48" s="81"/>
      <c r="F48" s="81"/>
      <c r="G48" s="81"/>
      <c r="H48" s="81"/>
      <c r="I48" s="81"/>
      <c r="J48" s="81"/>
      <c r="K48" s="12">
        <f t="shared" si="0"/>
        <v>0</v>
      </c>
    </row>
    <row r="49" spans="1:11" s="10" customFormat="1" ht="15.75" hidden="1">
      <c r="A49" s="85" t="s">
        <v>395</v>
      </c>
      <c r="B49" s="100"/>
      <c r="C49" s="81">
        <f>SUM(C50:C59)</f>
        <v>0</v>
      </c>
      <c r="D49" s="81">
        <f>SUM(D50:D59)</f>
        <v>0</v>
      </c>
      <c r="E49" s="81"/>
      <c r="F49" s="81"/>
      <c r="G49" s="81"/>
      <c r="H49" s="81"/>
      <c r="I49" s="81"/>
      <c r="J49" s="81"/>
      <c r="K49" s="12">
        <f t="shared" si="0"/>
        <v>0</v>
      </c>
    </row>
    <row r="50" spans="1:11" s="10" customFormat="1" ht="15.75" hidden="1">
      <c r="A50" s="85" t="s">
        <v>408</v>
      </c>
      <c r="B50" s="100">
        <v>2</v>
      </c>
      <c r="C50" s="81"/>
      <c r="D50" s="81"/>
      <c r="E50" s="81"/>
      <c r="F50" s="81"/>
      <c r="G50" s="81"/>
      <c r="H50" s="81"/>
      <c r="I50" s="81"/>
      <c r="J50" s="81"/>
      <c r="K50" s="12">
        <f t="shared" si="0"/>
        <v>0</v>
      </c>
    </row>
    <row r="51" spans="1:11" s="10" customFormat="1" ht="31.5" hidden="1">
      <c r="A51" s="85" t="s">
        <v>409</v>
      </c>
      <c r="B51" s="100">
        <v>2</v>
      </c>
      <c r="C51" s="81"/>
      <c r="D51" s="81"/>
      <c r="E51" s="81"/>
      <c r="F51" s="81"/>
      <c r="G51" s="81"/>
      <c r="H51" s="81"/>
      <c r="I51" s="81"/>
      <c r="J51" s="81"/>
      <c r="K51" s="12">
        <f t="shared" si="0"/>
        <v>0</v>
      </c>
    </row>
    <row r="52" spans="1:11" s="10" customFormat="1" ht="31.5" hidden="1">
      <c r="A52" s="85" t="s">
        <v>410</v>
      </c>
      <c r="B52" s="100">
        <v>2</v>
      </c>
      <c r="C52" s="81"/>
      <c r="D52" s="81"/>
      <c r="E52" s="81"/>
      <c r="F52" s="81"/>
      <c r="G52" s="81"/>
      <c r="H52" s="81"/>
      <c r="I52" s="81"/>
      <c r="J52" s="81"/>
      <c r="K52" s="12">
        <f t="shared" si="0"/>
        <v>0</v>
      </c>
    </row>
    <row r="53" spans="1:11" s="10" customFormat="1" ht="15.75" hidden="1">
      <c r="A53" s="85" t="s">
        <v>411</v>
      </c>
      <c r="B53" s="100">
        <v>2</v>
      </c>
      <c r="C53" s="81"/>
      <c r="D53" s="81"/>
      <c r="E53" s="81"/>
      <c r="F53" s="81"/>
      <c r="G53" s="81"/>
      <c r="H53" s="81"/>
      <c r="I53" s="81"/>
      <c r="J53" s="81"/>
      <c r="K53" s="12">
        <f t="shared" si="0"/>
        <v>0</v>
      </c>
    </row>
    <row r="54" spans="1:11" s="10" customFormat="1" ht="15.75" hidden="1">
      <c r="A54" s="85" t="s">
        <v>412</v>
      </c>
      <c r="B54" s="100">
        <v>2</v>
      </c>
      <c r="C54" s="81"/>
      <c r="D54" s="81"/>
      <c r="E54" s="81"/>
      <c r="F54" s="81"/>
      <c r="G54" s="81"/>
      <c r="H54" s="81"/>
      <c r="I54" s="81"/>
      <c r="J54" s="81"/>
      <c r="K54" s="12">
        <f t="shared" si="0"/>
        <v>0</v>
      </c>
    </row>
    <row r="55" spans="1:11" s="10" customFormat="1" ht="15.75" hidden="1">
      <c r="A55" s="85" t="s">
        <v>413</v>
      </c>
      <c r="B55" s="100">
        <v>2</v>
      </c>
      <c r="C55" s="81"/>
      <c r="D55" s="81"/>
      <c r="E55" s="81"/>
      <c r="F55" s="81"/>
      <c r="G55" s="81"/>
      <c r="H55" s="81"/>
      <c r="I55" s="81"/>
      <c r="J55" s="81"/>
      <c r="K55" s="12">
        <f t="shared" si="0"/>
        <v>0</v>
      </c>
    </row>
    <row r="56" spans="1:11" s="10" customFormat="1" ht="15.75" hidden="1">
      <c r="A56" s="85" t="s">
        <v>414</v>
      </c>
      <c r="B56" s="100">
        <v>2</v>
      </c>
      <c r="C56" s="81"/>
      <c r="D56" s="81"/>
      <c r="E56" s="81"/>
      <c r="F56" s="81"/>
      <c r="G56" s="81"/>
      <c r="H56" s="81"/>
      <c r="I56" s="81"/>
      <c r="J56" s="81"/>
      <c r="K56" s="12">
        <f t="shared" si="0"/>
        <v>0</v>
      </c>
    </row>
    <row r="57" spans="1:11" s="10" customFormat="1" ht="15.75" hidden="1">
      <c r="A57" s="85" t="s">
        <v>449</v>
      </c>
      <c r="B57" s="100">
        <v>2</v>
      </c>
      <c r="C57" s="81"/>
      <c r="D57" s="81"/>
      <c r="E57" s="81"/>
      <c r="F57" s="81"/>
      <c r="G57" s="81"/>
      <c r="H57" s="81"/>
      <c r="I57" s="81"/>
      <c r="J57" s="81"/>
      <c r="K57" s="12">
        <f t="shared" si="0"/>
        <v>0</v>
      </c>
    </row>
    <row r="58" spans="1:11" s="10" customFormat="1" ht="15.75" hidden="1">
      <c r="A58" s="85" t="s">
        <v>415</v>
      </c>
      <c r="B58" s="100">
        <v>2</v>
      </c>
      <c r="C58" s="81"/>
      <c r="D58" s="81"/>
      <c r="E58" s="81"/>
      <c r="F58" s="81"/>
      <c r="G58" s="81"/>
      <c r="H58" s="81"/>
      <c r="I58" s="81"/>
      <c r="J58" s="81"/>
      <c r="K58" s="12">
        <f t="shared" si="0"/>
        <v>0</v>
      </c>
    </row>
    <row r="59" spans="1:11" s="10" customFormat="1" ht="15.75" hidden="1">
      <c r="A59" s="85" t="s">
        <v>416</v>
      </c>
      <c r="B59" s="100">
        <v>2</v>
      </c>
      <c r="C59" s="81"/>
      <c r="D59" s="81"/>
      <c r="E59" s="81"/>
      <c r="F59" s="81"/>
      <c r="G59" s="81"/>
      <c r="H59" s="81"/>
      <c r="I59" s="81"/>
      <c r="J59" s="81"/>
      <c r="K59" s="12">
        <f t="shared" si="0"/>
        <v>0</v>
      </c>
    </row>
    <row r="60" spans="1:11" s="10" customFormat="1" ht="15.75">
      <c r="A60" s="108" t="s">
        <v>172</v>
      </c>
      <c r="B60" s="100"/>
      <c r="C60" s="81">
        <f>SUM(C31:C33)+SUM(C29:C29)</f>
        <v>2201600</v>
      </c>
      <c r="D60" s="81">
        <f>SUM(D31:D33)+SUM(D29:D29)</f>
        <v>2201600</v>
      </c>
      <c r="E60" s="81"/>
      <c r="F60" s="81"/>
      <c r="G60" s="81"/>
      <c r="H60" s="81"/>
      <c r="I60" s="81"/>
      <c r="J60" s="81"/>
      <c r="K60" s="12">
        <f t="shared" si="0"/>
        <v>0</v>
      </c>
    </row>
    <row r="61" spans="1:11" s="10" customFormat="1" ht="15.75">
      <c r="A61" s="40" t="s">
        <v>170</v>
      </c>
      <c r="B61" s="100"/>
      <c r="C61" s="82">
        <f>SUM(C62:C64)</f>
        <v>2201600</v>
      </c>
      <c r="D61" s="82">
        <f>SUM(D62:D64)</f>
        <v>2201600</v>
      </c>
      <c r="E61" s="82"/>
      <c r="F61" s="82"/>
      <c r="G61" s="82"/>
      <c r="H61" s="82"/>
      <c r="I61" s="82"/>
      <c r="J61" s="82"/>
      <c r="K61" s="12">
        <f t="shared" si="0"/>
        <v>0</v>
      </c>
    </row>
    <row r="62" spans="1:11" s="10" customFormat="1" ht="15.75">
      <c r="A62" s="85" t="s">
        <v>385</v>
      </c>
      <c r="B62" s="98">
        <v>1</v>
      </c>
      <c r="C62" s="81">
        <f>SUMIF($B$20:$B$61,"1",C$20:C$61)</f>
        <v>0</v>
      </c>
      <c r="D62" s="81">
        <f>SUMIF($B$20:$B$61,"1",D$20:D$61)</f>
        <v>0</v>
      </c>
      <c r="E62" s="81"/>
      <c r="F62" s="81"/>
      <c r="G62" s="81"/>
      <c r="H62" s="81"/>
      <c r="I62" s="81"/>
      <c r="J62" s="81"/>
      <c r="K62" s="12">
        <f t="shared" si="0"/>
        <v>0</v>
      </c>
    </row>
    <row r="63" spans="1:11" s="10" customFormat="1" ht="15.75">
      <c r="A63" s="85" t="s">
        <v>230</v>
      </c>
      <c r="B63" s="98">
        <v>2</v>
      </c>
      <c r="C63" s="81">
        <f>SUMIF($B$20:$B$61,"2",C$20:C$61)</f>
        <v>2201600</v>
      </c>
      <c r="D63" s="81">
        <f>SUMIF($B$20:$B$61,"2",D$20:D$61)</f>
        <v>2201600</v>
      </c>
      <c r="E63" s="81"/>
      <c r="F63" s="81"/>
      <c r="G63" s="81"/>
      <c r="H63" s="81"/>
      <c r="I63" s="81"/>
      <c r="J63" s="81"/>
      <c r="K63" s="12">
        <f t="shared" si="0"/>
        <v>0</v>
      </c>
    </row>
    <row r="64" spans="1:11" s="10" customFormat="1" ht="15.75">
      <c r="A64" s="85" t="s">
        <v>124</v>
      </c>
      <c r="B64" s="98">
        <v>3</v>
      </c>
      <c r="C64" s="81">
        <f>SUMIF($B$20:$B$61,"3",C$20:C$61)</f>
        <v>0</v>
      </c>
      <c r="D64" s="81">
        <f>SUMIF($B$20:$B$61,"3",D$20:D$61)</f>
        <v>0</v>
      </c>
      <c r="E64" s="81"/>
      <c r="F64" s="81"/>
      <c r="G64" s="81"/>
      <c r="H64" s="81"/>
      <c r="I64" s="81"/>
      <c r="J64" s="81"/>
      <c r="K64" s="12">
        <f t="shared" si="0"/>
        <v>0</v>
      </c>
    </row>
    <row r="65" spans="1:11" s="10" customFormat="1" ht="15.75">
      <c r="A65" s="64" t="s">
        <v>231</v>
      </c>
      <c r="B65" s="17"/>
      <c r="C65" s="81"/>
      <c r="D65" s="81"/>
      <c r="E65" s="81"/>
      <c r="F65" s="81"/>
      <c r="G65" s="81"/>
      <c r="H65" s="81"/>
      <c r="I65" s="81"/>
      <c r="J65" s="81"/>
      <c r="K65" s="12">
        <f t="shared" si="0"/>
        <v>0</v>
      </c>
    </row>
    <row r="66" spans="1:11" s="10" customFormat="1" ht="15.75" hidden="1">
      <c r="A66" s="61" t="s">
        <v>184</v>
      </c>
      <c r="B66" s="17"/>
      <c r="C66" s="81"/>
      <c r="D66" s="81"/>
      <c r="E66" s="81"/>
      <c r="F66" s="81"/>
      <c r="G66" s="81"/>
      <c r="H66" s="81"/>
      <c r="I66" s="81"/>
      <c r="J66" s="81"/>
      <c r="K66" s="12">
        <f t="shared" si="0"/>
        <v>0</v>
      </c>
    </row>
    <row r="67" spans="1:11" s="10" customFormat="1" ht="31.5">
      <c r="A67" s="85" t="s">
        <v>740</v>
      </c>
      <c r="B67" s="17">
        <v>2</v>
      </c>
      <c r="C67" s="81">
        <v>0</v>
      </c>
      <c r="D67" s="81">
        <v>3420</v>
      </c>
      <c r="E67" s="81"/>
      <c r="F67" s="81"/>
      <c r="G67" s="81"/>
      <c r="H67" s="81"/>
      <c r="I67" s="81"/>
      <c r="J67" s="81"/>
      <c r="K67" s="12">
        <f t="shared" si="0"/>
        <v>3420</v>
      </c>
    </row>
    <row r="68" spans="1:11" s="10" customFormat="1" ht="31.5">
      <c r="A68" s="61" t="s">
        <v>420</v>
      </c>
      <c r="B68" s="17"/>
      <c r="C68" s="81">
        <f>SUM(C67)</f>
        <v>0</v>
      </c>
      <c r="D68" s="81">
        <f>SUM(D67)</f>
        <v>3420</v>
      </c>
      <c r="E68" s="81"/>
      <c r="F68" s="81"/>
      <c r="G68" s="81"/>
      <c r="H68" s="81"/>
      <c r="I68" s="81"/>
      <c r="J68" s="81"/>
      <c r="K68" s="12">
        <f t="shared" si="0"/>
        <v>3420</v>
      </c>
    </row>
    <row r="69" spans="1:11" s="10" customFormat="1" ht="15.75" hidden="1">
      <c r="A69" s="61" t="s">
        <v>419</v>
      </c>
      <c r="B69" s="17"/>
      <c r="C69" s="81"/>
      <c r="D69" s="81"/>
      <c r="E69" s="81"/>
      <c r="F69" s="81"/>
      <c r="G69" s="81"/>
      <c r="H69" s="81"/>
      <c r="I69" s="81"/>
      <c r="J69" s="81"/>
      <c r="K69" s="12">
        <f t="shared" si="0"/>
        <v>0</v>
      </c>
    </row>
    <row r="70" spans="1:11" s="10" customFormat="1" ht="15.75" hidden="1">
      <c r="A70" s="61" t="s">
        <v>418</v>
      </c>
      <c r="B70" s="17"/>
      <c r="C70" s="81"/>
      <c r="D70" s="81"/>
      <c r="E70" s="81"/>
      <c r="F70" s="81"/>
      <c r="G70" s="81"/>
      <c r="H70" s="81"/>
      <c r="I70" s="81"/>
      <c r="J70" s="81"/>
      <c r="K70" s="12">
        <f t="shared" si="0"/>
        <v>0</v>
      </c>
    </row>
    <row r="71" spans="1:11" s="10" customFormat="1" ht="15.75" hidden="1">
      <c r="A71" s="61"/>
      <c r="B71" s="17"/>
      <c r="C71" s="81"/>
      <c r="D71" s="81"/>
      <c r="E71" s="81"/>
      <c r="F71" s="81"/>
      <c r="G71" s="81"/>
      <c r="H71" s="81"/>
      <c r="I71" s="81"/>
      <c r="J71" s="81"/>
      <c r="K71" s="12">
        <f t="shared" si="0"/>
        <v>0</v>
      </c>
    </row>
    <row r="72" spans="1:11" s="10" customFormat="1" ht="31.5" hidden="1">
      <c r="A72" s="61" t="s">
        <v>182</v>
      </c>
      <c r="B72" s="17"/>
      <c r="C72" s="81"/>
      <c r="D72" s="81"/>
      <c r="E72" s="81"/>
      <c r="F72" s="81"/>
      <c r="G72" s="81"/>
      <c r="H72" s="81"/>
      <c r="I72" s="81"/>
      <c r="J72" s="81"/>
      <c r="K72" s="12">
        <f t="shared" si="0"/>
        <v>0</v>
      </c>
    </row>
    <row r="73" spans="1:11" s="10" customFormat="1" ht="15.75" hidden="1">
      <c r="A73" s="61"/>
      <c r="B73" s="17"/>
      <c r="C73" s="81"/>
      <c r="D73" s="81"/>
      <c r="E73" s="81"/>
      <c r="F73" s="81"/>
      <c r="G73" s="81"/>
      <c r="H73" s="81"/>
      <c r="I73" s="81"/>
      <c r="J73" s="81"/>
      <c r="K73" s="12">
        <f aca="true" t="shared" si="1" ref="K73:K136">D73-C73</f>
        <v>0</v>
      </c>
    </row>
    <row r="74" spans="1:11" s="10" customFormat="1" ht="31.5" hidden="1">
      <c r="A74" s="61" t="s">
        <v>183</v>
      </c>
      <c r="B74" s="17"/>
      <c r="C74" s="81"/>
      <c r="D74" s="81"/>
      <c r="E74" s="81"/>
      <c r="F74" s="81"/>
      <c r="G74" s="81"/>
      <c r="H74" s="81"/>
      <c r="I74" s="81"/>
      <c r="J74" s="81"/>
      <c r="K74" s="12">
        <f t="shared" si="1"/>
        <v>0</v>
      </c>
    </row>
    <row r="75" spans="1:11" s="10" customFormat="1" ht="15.75" hidden="1">
      <c r="A75" s="61"/>
      <c r="B75" s="17"/>
      <c r="C75" s="81"/>
      <c r="D75" s="81"/>
      <c r="E75" s="81"/>
      <c r="F75" s="81"/>
      <c r="G75" s="81"/>
      <c r="H75" s="81"/>
      <c r="I75" s="81"/>
      <c r="J75" s="81"/>
      <c r="K75" s="12">
        <f t="shared" si="1"/>
        <v>0</v>
      </c>
    </row>
    <row r="76" spans="1:11" s="10" customFormat="1" ht="31.5" hidden="1">
      <c r="A76" s="61" t="s">
        <v>186</v>
      </c>
      <c r="B76" s="17"/>
      <c r="C76" s="81"/>
      <c r="D76" s="81"/>
      <c r="E76" s="81"/>
      <c r="F76" s="81"/>
      <c r="G76" s="81"/>
      <c r="H76" s="81"/>
      <c r="I76" s="81"/>
      <c r="J76" s="81"/>
      <c r="K76" s="12">
        <f t="shared" si="1"/>
        <v>0</v>
      </c>
    </row>
    <row r="77" spans="1:11" s="10" customFormat="1" ht="15.75">
      <c r="A77" s="85" t="s">
        <v>144</v>
      </c>
      <c r="B77" s="100">
        <v>2</v>
      </c>
      <c r="C77" s="81">
        <v>100000</v>
      </c>
      <c r="D77" s="81">
        <v>100000</v>
      </c>
      <c r="E77" s="81"/>
      <c r="F77" s="81"/>
      <c r="G77" s="81"/>
      <c r="H77" s="81"/>
      <c r="I77" s="81"/>
      <c r="J77" s="81"/>
      <c r="K77" s="12">
        <f t="shared" si="1"/>
        <v>0</v>
      </c>
    </row>
    <row r="78" spans="1:11" s="10" customFormat="1" ht="15.75" hidden="1">
      <c r="A78" s="84" t="s">
        <v>118</v>
      </c>
      <c r="B78" s="17"/>
      <c r="C78" s="81"/>
      <c r="D78" s="81"/>
      <c r="E78" s="81"/>
      <c r="F78" s="81"/>
      <c r="G78" s="81"/>
      <c r="H78" s="81"/>
      <c r="I78" s="81"/>
      <c r="J78" s="81"/>
      <c r="K78" s="12">
        <f t="shared" si="1"/>
        <v>0</v>
      </c>
    </row>
    <row r="79" spans="1:11" s="10" customFormat="1" ht="15.75">
      <c r="A79" s="107" t="s">
        <v>143</v>
      </c>
      <c r="B79" s="17"/>
      <c r="C79" s="81">
        <f>SUM(C77:C78)</f>
        <v>100000</v>
      </c>
      <c r="D79" s="81">
        <f>SUM(D77:D78)</f>
        <v>100000</v>
      </c>
      <c r="E79" s="81"/>
      <c r="F79" s="81"/>
      <c r="G79" s="81"/>
      <c r="H79" s="81"/>
      <c r="I79" s="81"/>
      <c r="J79" s="81"/>
      <c r="K79" s="12">
        <f t="shared" si="1"/>
        <v>0</v>
      </c>
    </row>
    <row r="80" spans="1:11" s="10" customFormat="1" ht="15.75" hidden="1">
      <c r="A80" s="85" t="s">
        <v>129</v>
      </c>
      <c r="B80" s="17">
        <v>2</v>
      </c>
      <c r="C80" s="81"/>
      <c r="D80" s="81"/>
      <c r="E80" s="81"/>
      <c r="F80" s="81"/>
      <c r="G80" s="81"/>
      <c r="H80" s="81"/>
      <c r="I80" s="81"/>
      <c r="J80" s="81"/>
      <c r="K80" s="12">
        <f t="shared" si="1"/>
        <v>0</v>
      </c>
    </row>
    <row r="81" spans="1:11" s="10" customFormat="1" ht="15.75" hidden="1">
      <c r="A81" s="84" t="s">
        <v>442</v>
      </c>
      <c r="B81" s="100">
        <v>2</v>
      </c>
      <c r="C81" s="81"/>
      <c r="D81" s="81"/>
      <c r="E81" s="81"/>
      <c r="F81" s="81"/>
      <c r="G81" s="81"/>
      <c r="H81" s="81"/>
      <c r="I81" s="81"/>
      <c r="J81" s="81"/>
      <c r="K81" s="12">
        <f t="shared" si="1"/>
        <v>0</v>
      </c>
    </row>
    <row r="82" spans="1:11" s="10" customFormat="1" ht="15.75">
      <c r="A82" s="84" t="s">
        <v>672</v>
      </c>
      <c r="B82" s="100">
        <v>2</v>
      </c>
      <c r="C82" s="81">
        <v>49791</v>
      </c>
      <c r="D82" s="81">
        <v>49791</v>
      </c>
      <c r="E82" s="81"/>
      <c r="F82" s="81"/>
      <c r="G82" s="81"/>
      <c r="H82" s="81"/>
      <c r="I82" s="81"/>
      <c r="J82" s="81"/>
      <c r="K82" s="12">
        <f t="shared" si="1"/>
        <v>0</v>
      </c>
    </row>
    <row r="83" spans="1:11" s="10" customFormat="1" ht="15.75">
      <c r="A83" s="84" t="s">
        <v>682</v>
      </c>
      <c r="B83" s="100">
        <v>2</v>
      </c>
      <c r="C83" s="81">
        <v>7970</v>
      </c>
      <c r="D83" s="81">
        <v>7970</v>
      </c>
      <c r="E83" s="81"/>
      <c r="F83" s="81"/>
      <c r="G83" s="81"/>
      <c r="H83" s="81"/>
      <c r="I83" s="81"/>
      <c r="J83" s="81"/>
      <c r="K83" s="12">
        <f t="shared" si="1"/>
        <v>0</v>
      </c>
    </row>
    <row r="84" spans="1:11" s="10" customFormat="1" ht="15.75" hidden="1">
      <c r="A84" s="84" t="s">
        <v>451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12">
        <f t="shared" si="1"/>
        <v>0</v>
      </c>
    </row>
    <row r="85" spans="1:11" s="10" customFormat="1" ht="15.75" hidden="1">
      <c r="A85" s="84" t="s">
        <v>444</v>
      </c>
      <c r="B85" s="100">
        <v>2</v>
      </c>
      <c r="C85" s="81"/>
      <c r="D85" s="81"/>
      <c r="E85" s="81"/>
      <c r="F85" s="81"/>
      <c r="G85" s="81"/>
      <c r="H85" s="81"/>
      <c r="I85" s="81"/>
      <c r="J85" s="81"/>
      <c r="K85" s="12">
        <f t="shared" si="1"/>
        <v>0</v>
      </c>
    </row>
    <row r="86" spans="1:11" s="10" customFormat="1" ht="15.75">
      <c r="A86" s="84" t="s">
        <v>681</v>
      </c>
      <c r="B86" s="100">
        <v>2</v>
      </c>
      <c r="C86" s="81">
        <v>100000</v>
      </c>
      <c r="D86" s="81">
        <v>100000</v>
      </c>
      <c r="E86" s="81"/>
      <c r="F86" s="81"/>
      <c r="G86" s="81"/>
      <c r="H86" s="81"/>
      <c r="I86" s="81"/>
      <c r="J86" s="81"/>
      <c r="K86" s="12">
        <f t="shared" si="1"/>
        <v>0</v>
      </c>
    </row>
    <row r="87" spans="1:11" s="10" customFormat="1" ht="15.75">
      <c r="A87" s="131" t="s">
        <v>524</v>
      </c>
      <c r="B87" s="100">
        <v>3</v>
      </c>
      <c r="C87" s="81">
        <v>63011</v>
      </c>
      <c r="D87" s="81">
        <v>63011</v>
      </c>
      <c r="E87" s="81"/>
      <c r="F87" s="81"/>
      <c r="G87" s="81"/>
      <c r="H87" s="81"/>
      <c r="I87" s="81"/>
      <c r="J87" s="81"/>
      <c r="K87" s="12">
        <f t="shared" si="1"/>
        <v>0</v>
      </c>
    </row>
    <row r="88" spans="1:11" s="10" customFormat="1" ht="15.75">
      <c r="A88" s="107" t="s">
        <v>187</v>
      </c>
      <c r="B88" s="17"/>
      <c r="C88" s="81">
        <f>SUM(C80:C87)</f>
        <v>220772</v>
      </c>
      <c r="D88" s="81">
        <f>SUM(D80:D87)</f>
        <v>220772</v>
      </c>
      <c r="E88" s="81"/>
      <c r="F88" s="81"/>
      <c r="G88" s="81"/>
      <c r="H88" s="81"/>
      <c r="I88" s="81"/>
      <c r="J88" s="81"/>
      <c r="K88" s="12">
        <f t="shared" si="1"/>
        <v>0</v>
      </c>
    </row>
    <row r="89" spans="1:11" s="10" customFormat="1" ht="15.75">
      <c r="A89" s="84" t="s">
        <v>677</v>
      </c>
      <c r="B89" s="100">
        <v>2</v>
      </c>
      <c r="C89" s="81">
        <v>423787</v>
      </c>
      <c r="D89" s="81">
        <v>423787</v>
      </c>
      <c r="E89" s="81"/>
      <c r="F89" s="81"/>
      <c r="G89" s="81"/>
      <c r="H89" s="81"/>
      <c r="I89" s="81"/>
      <c r="J89" s="81"/>
      <c r="K89" s="12">
        <f t="shared" si="1"/>
        <v>0</v>
      </c>
    </row>
    <row r="90" spans="1:11" s="10" customFormat="1" ht="15.75">
      <c r="A90" s="84" t="s">
        <v>678</v>
      </c>
      <c r="B90" s="100">
        <v>2</v>
      </c>
      <c r="C90" s="81">
        <v>182549</v>
      </c>
      <c r="D90" s="81">
        <v>182549</v>
      </c>
      <c r="E90" s="81"/>
      <c r="F90" s="81"/>
      <c r="G90" s="81"/>
      <c r="H90" s="81"/>
      <c r="I90" s="81"/>
      <c r="J90" s="81"/>
      <c r="K90" s="12">
        <f t="shared" si="1"/>
        <v>0</v>
      </c>
    </row>
    <row r="91" spans="1:11" s="10" customFormat="1" ht="15.75">
      <c r="A91" s="84" t="s">
        <v>676</v>
      </c>
      <c r="B91" s="100">
        <v>2</v>
      </c>
      <c r="C91" s="81">
        <v>333600</v>
      </c>
      <c r="D91" s="81">
        <v>333600</v>
      </c>
      <c r="E91" s="81"/>
      <c r="F91" s="81"/>
      <c r="G91" s="81"/>
      <c r="H91" s="81"/>
      <c r="I91" s="81"/>
      <c r="J91" s="81"/>
      <c r="K91" s="12">
        <f t="shared" si="1"/>
        <v>0</v>
      </c>
    </row>
    <row r="92" spans="1:11" s="10" customFormat="1" ht="15.75" hidden="1">
      <c r="A92" s="84" t="s">
        <v>456</v>
      </c>
      <c r="B92" s="100">
        <v>2</v>
      </c>
      <c r="C92" s="81"/>
      <c r="D92" s="81"/>
      <c r="E92" s="81"/>
      <c r="F92" s="81"/>
      <c r="G92" s="81"/>
      <c r="H92" s="81"/>
      <c r="I92" s="81"/>
      <c r="J92" s="81"/>
      <c r="K92" s="12">
        <f t="shared" si="1"/>
        <v>0</v>
      </c>
    </row>
    <row r="93" spans="1:11" s="10" customFormat="1" ht="15.75" hidden="1">
      <c r="A93" s="84" t="s">
        <v>457</v>
      </c>
      <c r="B93" s="100">
        <v>2</v>
      </c>
      <c r="C93" s="81"/>
      <c r="D93" s="81"/>
      <c r="E93" s="81"/>
      <c r="F93" s="81"/>
      <c r="G93" s="81"/>
      <c r="H93" s="81"/>
      <c r="I93" s="81"/>
      <c r="J93" s="81"/>
      <c r="K93" s="12">
        <f t="shared" si="1"/>
        <v>0</v>
      </c>
    </row>
    <row r="94" spans="1:11" s="10" customFormat="1" ht="15.75">
      <c r="A94" s="84" t="s">
        <v>679</v>
      </c>
      <c r="B94" s="100">
        <v>2</v>
      </c>
      <c r="C94" s="81">
        <v>473497</v>
      </c>
      <c r="D94" s="81">
        <v>473497</v>
      </c>
      <c r="E94" s="81"/>
      <c r="F94" s="81"/>
      <c r="G94" s="81"/>
      <c r="H94" s="81"/>
      <c r="I94" s="81"/>
      <c r="J94" s="81"/>
      <c r="K94" s="12">
        <f t="shared" si="1"/>
        <v>0</v>
      </c>
    </row>
    <row r="95" spans="1:11" s="10" customFormat="1" ht="15.75">
      <c r="A95" s="84" t="s">
        <v>680</v>
      </c>
      <c r="B95" s="17">
        <v>2</v>
      </c>
      <c r="C95" s="81">
        <v>469656</v>
      </c>
      <c r="D95" s="81">
        <v>469656</v>
      </c>
      <c r="E95" s="81"/>
      <c r="F95" s="81"/>
      <c r="G95" s="81"/>
      <c r="H95" s="81"/>
      <c r="I95" s="81"/>
      <c r="J95" s="81"/>
      <c r="K95" s="12">
        <f t="shared" si="1"/>
        <v>0</v>
      </c>
    </row>
    <row r="96" spans="1:11" s="10" customFormat="1" ht="15.75" hidden="1">
      <c r="A96" s="84" t="s">
        <v>460</v>
      </c>
      <c r="B96" s="17">
        <v>2</v>
      </c>
      <c r="C96" s="81"/>
      <c r="D96" s="81"/>
      <c r="E96" s="81"/>
      <c r="F96" s="81"/>
      <c r="G96" s="81"/>
      <c r="H96" s="81"/>
      <c r="I96" s="81"/>
      <c r="J96" s="81"/>
      <c r="K96" s="12">
        <f t="shared" si="1"/>
        <v>0</v>
      </c>
    </row>
    <row r="97" spans="1:11" s="10" customFormat="1" ht="15.75" hidden="1">
      <c r="A97" s="84" t="s">
        <v>507</v>
      </c>
      <c r="B97" s="17">
        <v>2</v>
      </c>
      <c r="C97" s="81"/>
      <c r="D97" s="81"/>
      <c r="E97" s="81"/>
      <c r="F97" s="81"/>
      <c r="G97" s="81"/>
      <c r="H97" s="81"/>
      <c r="I97" s="81"/>
      <c r="J97" s="81"/>
      <c r="K97" s="12">
        <f t="shared" si="1"/>
        <v>0</v>
      </c>
    </row>
    <row r="98" spans="1:11" s="10" customFormat="1" ht="15.75" hidden="1">
      <c r="A98" s="84" t="s">
        <v>118</v>
      </c>
      <c r="B98" s="17"/>
      <c r="C98" s="81"/>
      <c r="D98" s="81"/>
      <c r="E98" s="81"/>
      <c r="F98" s="81"/>
      <c r="G98" s="81"/>
      <c r="H98" s="81"/>
      <c r="I98" s="81"/>
      <c r="J98" s="81"/>
      <c r="K98" s="12">
        <f t="shared" si="1"/>
        <v>0</v>
      </c>
    </row>
    <row r="99" spans="1:11" s="10" customFormat="1" ht="15.75">
      <c r="A99" s="107" t="s">
        <v>188</v>
      </c>
      <c r="B99" s="17"/>
      <c r="C99" s="81">
        <f>SUM(C89:C98)</f>
        <v>1883089</v>
      </c>
      <c r="D99" s="81">
        <f>SUM(D89:D98)</f>
        <v>1883089</v>
      </c>
      <c r="E99" s="81"/>
      <c r="F99" s="81"/>
      <c r="G99" s="81"/>
      <c r="H99" s="81"/>
      <c r="I99" s="81"/>
      <c r="J99" s="81"/>
      <c r="K99" s="12">
        <f t="shared" si="1"/>
        <v>0</v>
      </c>
    </row>
    <row r="100" spans="1:11" s="10" customFormat="1" ht="31.5">
      <c r="A100" s="108" t="s">
        <v>185</v>
      </c>
      <c r="B100" s="17"/>
      <c r="C100" s="81">
        <f>C79+C88+C99</f>
        <v>2203861</v>
      </c>
      <c r="D100" s="81">
        <f>D79+D88+D99</f>
        <v>2203861</v>
      </c>
      <c r="E100" s="81"/>
      <c r="F100" s="81"/>
      <c r="G100" s="81"/>
      <c r="H100" s="81"/>
      <c r="I100" s="81"/>
      <c r="J100" s="81"/>
      <c r="K100" s="12">
        <f t="shared" si="1"/>
        <v>0</v>
      </c>
    </row>
    <row r="101" spans="1:11" s="10" customFormat="1" ht="15.75" hidden="1">
      <c r="A101" s="61"/>
      <c r="B101" s="100"/>
      <c r="C101" s="81"/>
      <c r="D101" s="81"/>
      <c r="E101" s="81"/>
      <c r="F101" s="81"/>
      <c r="G101" s="81"/>
      <c r="H101" s="81"/>
      <c r="I101" s="81"/>
      <c r="J101" s="81"/>
      <c r="K101" s="12">
        <f t="shared" si="1"/>
        <v>0</v>
      </c>
    </row>
    <row r="102" spans="1:11" s="10" customFormat="1" ht="31.5" hidden="1">
      <c r="A102" s="61" t="s">
        <v>189</v>
      </c>
      <c r="B102" s="100"/>
      <c r="C102" s="81"/>
      <c r="D102" s="81"/>
      <c r="E102" s="81"/>
      <c r="F102" s="81"/>
      <c r="G102" s="81"/>
      <c r="H102" s="81"/>
      <c r="I102" s="81"/>
      <c r="J102" s="81"/>
      <c r="K102" s="12">
        <f t="shared" si="1"/>
        <v>0</v>
      </c>
    </row>
    <row r="103" spans="1:11" s="10" customFormat="1" ht="15.75">
      <c r="A103" s="85" t="s">
        <v>439</v>
      </c>
      <c r="B103" s="100">
        <v>2</v>
      </c>
      <c r="C103" s="81">
        <v>50000</v>
      </c>
      <c r="D103" s="81">
        <v>50000</v>
      </c>
      <c r="E103" s="81"/>
      <c r="F103" s="81"/>
      <c r="G103" s="81"/>
      <c r="H103" s="81"/>
      <c r="I103" s="81"/>
      <c r="J103" s="81"/>
      <c r="K103" s="12">
        <f t="shared" si="1"/>
        <v>0</v>
      </c>
    </row>
    <row r="104" spans="1:11" s="10" customFormat="1" ht="31.5">
      <c r="A104" s="61" t="s">
        <v>190</v>
      </c>
      <c r="B104" s="100"/>
      <c r="C104" s="81">
        <f>SUM(C103)</f>
        <v>50000</v>
      </c>
      <c r="D104" s="81">
        <f>SUM(D103)</f>
        <v>50000</v>
      </c>
      <c r="E104" s="81"/>
      <c r="F104" s="81"/>
      <c r="G104" s="81"/>
      <c r="H104" s="81"/>
      <c r="I104" s="81"/>
      <c r="J104" s="81"/>
      <c r="K104" s="12">
        <f t="shared" si="1"/>
        <v>0</v>
      </c>
    </row>
    <row r="105" spans="1:11" s="10" customFormat="1" ht="15.75" hidden="1">
      <c r="A105" s="61" t="s">
        <v>191</v>
      </c>
      <c r="B105" s="100"/>
      <c r="C105" s="81"/>
      <c r="D105" s="81"/>
      <c r="E105" s="81"/>
      <c r="F105" s="81"/>
      <c r="G105" s="81"/>
      <c r="H105" s="81"/>
      <c r="I105" s="81"/>
      <c r="J105" s="81"/>
      <c r="K105" s="12">
        <f t="shared" si="1"/>
        <v>0</v>
      </c>
    </row>
    <row r="106" spans="1:11" s="10" customFormat="1" ht="15.75" hidden="1">
      <c r="A106" s="61" t="s">
        <v>192</v>
      </c>
      <c r="B106" s="100"/>
      <c r="C106" s="81"/>
      <c r="D106" s="81"/>
      <c r="E106" s="81"/>
      <c r="F106" s="81"/>
      <c r="G106" s="81"/>
      <c r="H106" s="81"/>
      <c r="I106" s="81"/>
      <c r="J106" s="81"/>
      <c r="K106" s="12">
        <f t="shared" si="1"/>
        <v>0</v>
      </c>
    </row>
    <row r="107" spans="1:11" s="10" customFormat="1" ht="15.75" hidden="1">
      <c r="A107" s="118" t="s">
        <v>441</v>
      </c>
      <c r="B107" s="100">
        <v>2</v>
      </c>
      <c r="C107" s="81"/>
      <c r="D107" s="81"/>
      <c r="E107" s="81"/>
      <c r="F107" s="81"/>
      <c r="G107" s="81"/>
      <c r="H107" s="81"/>
      <c r="I107" s="81"/>
      <c r="J107" s="81"/>
      <c r="K107" s="12">
        <f t="shared" si="1"/>
        <v>0</v>
      </c>
    </row>
    <row r="108" spans="1:11" s="10" customFormat="1" ht="15.75">
      <c r="A108" s="118" t="s">
        <v>461</v>
      </c>
      <c r="B108" s="100">
        <v>2</v>
      </c>
      <c r="C108" s="81">
        <v>500000</v>
      </c>
      <c r="D108" s="81">
        <v>500000</v>
      </c>
      <c r="E108" s="81"/>
      <c r="F108" s="81"/>
      <c r="G108" s="81"/>
      <c r="H108" s="81"/>
      <c r="I108" s="81"/>
      <c r="J108" s="81"/>
      <c r="K108" s="12">
        <f t="shared" si="1"/>
        <v>0</v>
      </c>
    </row>
    <row r="109" spans="1:11" s="10" customFormat="1" ht="15.75" hidden="1">
      <c r="A109" s="118" t="s">
        <v>440</v>
      </c>
      <c r="B109" s="100">
        <v>2</v>
      </c>
      <c r="C109" s="81"/>
      <c r="D109" s="81"/>
      <c r="E109" s="81"/>
      <c r="F109" s="81"/>
      <c r="G109" s="81"/>
      <c r="H109" s="81"/>
      <c r="I109" s="81"/>
      <c r="J109" s="81"/>
      <c r="K109" s="12">
        <f t="shared" si="1"/>
        <v>0</v>
      </c>
    </row>
    <row r="110" spans="1:11" s="10" customFormat="1" ht="15.75" hidden="1">
      <c r="A110" s="118" t="s">
        <v>462</v>
      </c>
      <c r="B110" s="100">
        <v>2</v>
      </c>
      <c r="C110" s="81"/>
      <c r="D110" s="81"/>
      <c r="E110" s="81"/>
      <c r="F110" s="81"/>
      <c r="G110" s="81"/>
      <c r="H110" s="81"/>
      <c r="I110" s="81"/>
      <c r="J110" s="81"/>
      <c r="K110" s="12">
        <f t="shared" si="1"/>
        <v>0</v>
      </c>
    </row>
    <row r="111" spans="1:11" s="10" customFormat="1" ht="15.75">
      <c r="A111" s="109" t="s">
        <v>193</v>
      </c>
      <c r="B111" s="100"/>
      <c r="C111" s="81">
        <f>SUM(C107:C110)</f>
        <v>500000</v>
      </c>
      <c r="D111" s="81">
        <f>SUM(D107:D110)</f>
        <v>500000</v>
      </c>
      <c r="E111" s="81"/>
      <c r="F111" s="81"/>
      <c r="G111" s="81"/>
      <c r="H111" s="81"/>
      <c r="I111" s="81"/>
      <c r="J111" s="81"/>
      <c r="K111" s="12">
        <f t="shared" si="1"/>
        <v>0</v>
      </c>
    </row>
    <row r="112" spans="1:11" s="10" customFormat="1" ht="15.75" hidden="1">
      <c r="A112" s="85" t="s">
        <v>142</v>
      </c>
      <c r="B112" s="100">
        <v>2</v>
      </c>
      <c r="C112" s="81"/>
      <c r="D112" s="81"/>
      <c r="E112" s="81"/>
      <c r="F112" s="81"/>
      <c r="G112" s="81"/>
      <c r="H112" s="81"/>
      <c r="I112" s="81"/>
      <c r="J112" s="81"/>
      <c r="K112" s="12">
        <f t="shared" si="1"/>
        <v>0</v>
      </c>
    </row>
    <row r="113" spans="1:11" s="10" customFormat="1" ht="15.75" hidden="1">
      <c r="A113" s="85"/>
      <c r="B113" s="100"/>
      <c r="C113" s="81"/>
      <c r="D113" s="81"/>
      <c r="E113" s="81"/>
      <c r="F113" s="81"/>
      <c r="G113" s="81"/>
      <c r="H113" s="81"/>
      <c r="I113" s="81"/>
      <c r="J113" s="81"/>
      <c r="K113" s="12">
        <f t="shared" si="1"/>
        <v>0</v>
      </c>
    </row>
    <row r="114" spans="1:11" s="10" customFormat="1" ht="15.75" hidden="1">
      <c r="A114" s="109" t="s">
        <v>141</v>
      </c>
      <c r="B114" s="100"/>
      <c r="C114" s="81">
        <f>SUM(C112:C113)</f>
        <v>0</v>
      </c>
      <c r="D114" s="81">
        <f>SUM(D112:D113)</f>
        <v>0</v>
      </c>
      <c r="E114" s="81"/>
      <c r="F114" s="81"/>
      <c r="G114" s="81"/>
      <c r="H114" s="81"/>
      <c r="I114" s="81"/>
      <c r="J114" s="81"/>
      <c r="K114" s="12">
        <f t="shared" si="1"/>
        <v>0</v>
      </c>
    </row>
    <row r="115" spans="1:11" s="10" customFormat="1" ht="15.75" hidden="1">
      <c r="A115" s="85"/>
      <c r="B115" s="100"/>
      <c r="C115" s="81"/>
      <c r="D115" s="81"/>
      <c r="E115" s="81"/>
      <c r="F115" s="81"/>
      <c r="G115" s="81"/>
      <c r="H115" s="81"/>
      <c r="I115" s="81"/>
      <c r="J115" s="81"/>
      <c r="K115" s="12">
        <f t="shared" si="1"/>
        <v>0</v>
      </c>
    </row>
    <row r="116" spans="1:11" s="10" customFormat="1" ht="15.75" hidden="1">
      <c r="A116" s="85" t="s">
        <v>643</v>
      </c>
      <c r="B116" s="100">
        <v>2</v>
      </c>
      <c r="C116" s="81"/>
      <c r="D116" s="81"/>
      <c r="E116" s="81"/>
      <c r="F116" s="81"/>
      <c r="G116" s="81"/>
      <c r="H116" s="81"/>
      <c r="I116" s="81"/>
      <c r="J116" s="81"/>
      <c r="K116" s="12">
        <f t="shared" si="1"/>
        <v>0</v>
      </c>
    </row>
    <row r="117" spans="1:11" s="10" customFormat="1" ht="15.75" hidden="1">
      <c r="A117" s="109" t="s">
        <v>194</v>
      </c>
      <c r="B117" s="100"/>
      <c r="C117" s="81">
        <f>SUM(C115:C116)</f>
        <v>0</v>
      </c>
      <c r="D117" s="81">
        <f>SUM(D115:D116)</f>
        <v>0</v>
      </c>
      <c r="E117" s="81"/>
      <c r="F117" s="81"/>
      <c r="G117" s="81"/>
      <c r="H117" s="81"/>
      <c r="I117" s="81"/>
      <c r="J117" s="81"/>
      <c r="K117" s="12">
        <f t="shared" si="1"/>
        <v>0</v>
      </c>
    </row>
    <row r="118" spans="1:11" s="10" customFormat="1" ht="15.75" hidden="1">
      <c r="A118" s="65"/>
      <c r="B118" s="100"/>
      <c r="C118" s="81"/>
      <c r="D118" s="81"/>
      <c r="E118" s="81"/>
      <c r="F118" s="81"/>
      <c r="G118" s="81"/>
      <c r="H118" s="81"/>
      <c r="I118" s="81"/>
      <c r="J118" s="81"/>
      <c r="K118" s="12">
        <f t="shared" si="1"/>
        <v>0</v>
      </c>
    </row>
    <row r="119" spans="1:11" s="10" customFormat="1" ht="15.75" hidden="1">
      <c r="A119" s="61"/>
      <c r="B119" s="100"/>
      <c r="C119" s="81"/>
      <c r="D119" s="81"/>
      <c r="E119" s="81"/>
      <c r="F119" s="81"/>
      <c r="G119" s="81"/>
      <c r="H119" s="81"/>
      <c r="I119" s="81"/>
      <c r="J119" s="81"/>
      <c r="K119" s="12">
        <f t="shared" si="1"/>
        <v>0</v>
      </c>
    </row>
    <row r="120" spans="1:11" s="10" customFormat="1" ht="31.5">
      <c r="A120" s="108" t="s">
        <v>421</v>
      </c>
      <c r="B120" s="100"/>
      <c r="C120" s="81">
        <f>C111+C114+C117</f>
        <v>500000</v>
      </c>
      <c r="D120" s="81">
        <f>D111+D114+D117</f>
        <v>500000</v>
      </c>
      <c r="E120" s="81"/>
      <c r="F120" s="81"/>
      <c r="G120" s="81"/>
      <c r="H120" s="81"/>
      <c r="I120" s="81"/>
      <c r="J120" s="81"/>
      <c r="K120" s="12">
        <f t="shared" si="1"/>
        <v>0</v>
      </c>
    </row>
    <row r="121" spans="1:11" s="10" customFormat="1" ht="15.75">
      <c r="A121" s="85" t="s">
        <v>213</v>
      </c>
      <c r="B121" s="100">
        <v>2</v>
      </c>
      <c r="C121" s="81">
        <v>50000</v>
      </c>
      <c r="D121" s="81">
        <v>108905</v>
      </c>
      <c r="E121" s="81"/>
      <c r="F121" s="81"/>
      <c r="G121" s="81"/>
      <c r="H121" s="81"/>
      <c r="I121" s="81"/>
      <c r="J121" s="81"/>
      <c r="K121" s="12">
        <f t="shared" si="1"/>
        <v>58905</v>
      </c>
    </row>
    <row r="122" spans="1:11" s="10" customFormat="1" ht="15.75" hidden="1">
      <c r="A122" s="85" t="s">
        <v>214</v>
      </c>
      <c r="B122" s="100">
        <v>2</v>
      </c>
      <c r="C122" s="81"/>
      <c r="D122" s="81"/>
      <c r="E122" s="81"/>
      <c r="F122" s="81"/>
      <c r="G122" s="81"/>
      <c r="H122" s="81"/>
      <c r="I122" s="81"/>
      <c r="J122" s="81"/>
      <c r="K122" s="12">
        <f t="shared" si="1"/>
        <v>0</v>
      </c>
    </row>
    <row r="123" spans="1:11" s="10" customFormat="1" ht="15.75">
      <c r="A123" s="61" t="s">
        <v>422</v>
      </c>
      <c r="B123" s="100"/>
      <c r="C123" s="81">
        <f>SUM(C121:C122)</f>
        <v>50000</v>
      </c>
      <c r="D123" s="81">
        <f>SUM(D121:D122)</f>
        <v>108905</v>
      </c>
      <c r="E123" s="81"/>
      <c r="F123" s="81"/>
      <c r="G123" s="81"/>
      <c r="H123" s="81"/>
      <c r="I123" s="81"/>
      <c r="J123" s="81"/>
      <c r="K123" s="12">
        <f t="shared" si="1"/>
        <v>58905</v>
      </c>
    </row>
    <row r="124" spans="1:11" s="10" customFormat="1" ht="15.75">
      <c r="A124" s="63" t="s">
        <v>231</v>
      </c>
      <c r="B124" s="100"/>
      <c r="C124" s="82">
        <f>SUM(C125:C125:C127)</f>
        <v>2803861</v>
      </c>
      <c r="D124" s="82">
        <f>SUM(D125:D125:D127)</f>
        <v>2866186</v>
      </c>
      <c r="E124" s="82"/>
      <c r="F124" s="82"/>
      <c r="G124" s="82"/>
      <c r="H124" s="82"/>
      <c r="I124" s="82"/>
      <c r="J124" s="82"/>
      <c r="K124" s="12">
        <f t="shared" si="1"/>
        <v>62325</v>
      </c>
    </row>
    <row r="125" spans="1:11" s="10" customFormat="1" ht="15.75">
      <c r="A125" s="85" t="s">
        <v>385</v>
      </c>
      <c r="B125" s="98">
        <v>1</v>
      </c>
      <c r="C125" s="81">
        <f>SUMIF($B$65:$B$124,"1",C$65:C$124)</f>
        <v>0</v>
      </c>
      <c r="D125" s="81">
        <f>SUMIF($B$65:$B$124,"1",D$65:D$124)</f>
        <v>0</v>
      </c>
      <c r="E125" s="81"/>
      <c r="F125" s="81"/>
      <c r="G125" s="81"/>
      <c r="H125" s="81"/>
      <c r="I125" s="81"/>
      <c r="J125" s="81"/>
      <c r="K125" s="12">
        <f t="shared" si="1"/>
        <v>0</v>
      </c>
    </row>
    <row r="126" spans="1:11" s="10" customFormat="1" ht="15.75">
      <c r="A126" s="85" t="s">
        <v>230</v>
      </c>
      <c r="B126" s="98">
        <v>2</v>
      </c>
      <c r="C126" s="81">
        <f>SUMIF($B$65:$B$124,"2",C$65:C$124)</f>
        <v>2740850</v>
      </c>
      <c r="D126" s="81">
        <f>SUMIF($B$65:$B$124,"2",D$65:D$124)</f>
        <v>2803175</v>
      </c>
      <c r="E126" s="81"/>
      <c r="F126" s="81"/>
      <c r="G126" s="81"/>
      <c r="H126" s="81"/>
      <c r="I126" s="81"/>
      <c r="J126" s="81"/>
      <c r="K126" s="12">
        <f t="shared" si="1"/>
        <v>62325</v>
      </c>
    </row>
    <row r="127" spans="1:11" s="10" customFormat="1" ht="15.75">
      <c r="A127" s="85" t="s">
        <v>124</v>
      </c>
      <c r="B127" s="98">
        <v>3</v>
      </c>
      <c r="C127" s="81">
        <f>SUMIF($B$65:$B$124,"3",C$65:C$124)</f>
        <v>63011</v>
      </c>
      <c r="D127" s="81">
        <f>SUMIF($B$65:$B$124,"3",D$65:D$124)</f>
        <v>63011</v>
      </c>
      <c r="E127" s="81"/>
      <c r="F127" s="81"/>
      <c r="G127" s="81"/>
      <c r="H127" s="81"/>
      <c r="I127" s="81"/>
      <c r="J127" s="81"/>
      <c r="K127" s="12">
        <f t="shared" si="1"/>
        <v>0</v>
      </c>
    </row>
    <row r="128" spans="1:11" ht="15.75">
      <c r="A128" s="65" t="s">
        <v>84</v>
      </c>
      <c r="B128" s="100"/>
      <c r="C128" s="81"/>
      <c r="D128" s="81"/>
      <c r="E128" s="81"/>
      <c r="F128" s="81"/>
      <c r="G128" s="81"/>
      <c r="H128" s="81"/>
      <c r="I128" s="81"/>
      <c r="J128" s="81"/>
      <c r="K128" s="12">
        <f t="shared" si="1"/>
        <v>0</v>
      </c>
    </row>
    <row r="129" spans="1:11" ht="15.75">
      <c r="A129" s="40" t="s">
        <v>232</v>
      </c>
      <c r="B129" s="100"/>
      <c r="C129" s="82">
        <f>SUM(C130:C132)</f>
        <v>98654263</v>
      </c>
      <c r="D129" s="82">
        <f>SUM(D130:D132)</f>
        <v>98673681</v>
      </c>
      <c r="E129" s="82"/>
      <c r="F129" s="82"/>
      <c r="G129" s="82"/>
      <c r="H129" s="82"/>
      <c r="I129" s="82"/>
      <c r="J129" s="82"/>
      <c r="K129" s="12">
        <f t="shared" si="1"/>
        <v>19418</v>
      </c>
    </row>
    <row r="130" spans="1:11" ht="15.75">
      <c r="A130" s="85" t="s">
        <v>385</v>
      </c>
      <c r="B130" s="98">
        <v>1</v>
      </c>
      <c r="C130" s="81">
        <f>'Felh '!T46</f>
        <v>0</v>
      </c>
      <c r="D130" s="81">
        <f>'Felh '!U46</f>
        <v>0</v>
      </c>
      <c r="E130" s="81"/>
      <c r="F130" s="81"/>
      <c r="G130" s="81"/>
      <c r="H130" s="81"/>
      <c r="I130" s="81"/>
      <c r="J130" s="81"/>
      <c r="K130" s="12">
        <f t="shared" si="1"/>
        <v>0</v>
      </c>
    </row>
    <row r="131" spans="1:11" ht="15.75">
      <c r="A131" s="85" t="s">
        <v>230</v>
      </c>
      <c r="B131" s="98">
        <v>2</v>
      </c>
      <c r="C131" s="81">
        <f>'Felh '!T45</f>
        <v>98654263</v>
      </c>
      <c r="D131" s="81">
        <f>'Felh '!U45</f>
        <v>98673681</v>
      </c>
      <c r="E131" s="81"/>
      <c r="F131" s="81"/>
      <c r="G131" s="81"/>
      <c r="H131" s="81"/>
      <c r="I131" s="81"/>
      <c r="J131" s="81"/>
      <c r="K131" s="12">
        <f t="shared" si="1"/>
        <v>19418</v>
      </c>
    </row>
    <row r="132" spans="1:11" ht="15.75">
      <c r="A132" s="85" t="s">
        <v>124</v>
      </c>
      <c r="B132" s="98">
        <v>3</v>
      </c>
      <c r="C132" s="81">
        <f>'Felh '!T48</f>
        <v>0</v>
      </c>
      <c r="D132" s="81">
        <f>'Felh '!U48</f>
        <v>0</v>
      </c>
      <c r="E132" s="81"/>
      <c r="F132" s="81"/>
      <c r="G132" s="81"/>
      <c r="H132" s="81"/>
      <c r="I132" s="81"/>
      <c r="J132" s="81"/>
      <c r="K132" s="12">
        <f t="shared" si="1"/>
        <v>0</v>
      </c>
    </row>
    <row r="133" spans="1:11" ht="15.75">
      <c r="A133" s="40" t="s">
        <v>233</v>
      </c>
      <c r="B133" s="100"/>
      <c r="C133" s="82">
        <f>SUM(C134:C136)</f>
        <v>10682463</v>
      </c>
      <c r="D133" s="82">
        <f>SUM(D134:D136)</f>
        <v>10663045</v>
      </c>
      <c r="E133" s="82"/>
      <c r="F133" s="82"/>
      <c r="G133" s="82"/>
      <c r="H133" s="82"/>
      <c r="I133" s="82"/>
      <c r="J133" s="82"/>
      <c r="K133" s="12">
        <f t="shared" si="1"/>
        <v>-19418</v>
      </c>
    </row>
    <row r="134" spans="1:11" ht="15.75">
      <c r="A134" s="85" t="s">
        <v>385</v>
      </c>
      <c r="B134" s="98">
        <v>1</v>
      </c>
      <c r="C134" s="81">
        <f>'Felh '!T68</f>
        <v>0</v>
      </c>
      <c r="D134" s="81">
        <f>'Felh '!U68</f>
        <v>0</v>
      </c>
      <c r="E134" s="81"/>
      <c r="F134" s="81"/>
      <c r="G134" s="81"/>
      <c r="H134" s="81"/>
      <c r="I134" s="81"/>
      <c r="J134" s="81"/>
      <c r="K134" s="12">
        <f t="shared" si="1"/>
        <v>0</v>
      </c>
    </row>
    <row r="135" spans="1:11" ht="15.75">
      <c r="A135" s="85" t="s">
        <v>230</v>
      </c>
      <c r="B135" s="98">
        <v>2</v>
      </c>
      <c r="C135" s="81">
        <f>'Felh '!T69</f>
        <v>10682463</v>
      </c>
      <c r="D135" s="81">
        <f>'Felh '!U69</f>
        <v>10663045</v>
      </c>
      <c r="E135" s="81"/>
      <c r="F135" s="81"/>
      <c r="G135" s="81"/>
      <c r="H135" s="81"/>
      <c r="I135" s="81"/>
      <c r="J135" s="81"/>
      <c r="K135" s="12">
        <f t="shared" si="1"/>
        <v>-19418</v>
      </c>
    </row>
    <row r="136" spans="1:11" ht="15" customHeight="1">
      <c r="A136" s="85" t="s">
        <v>124</v>
      </c>
      <c r="B136" s="98">
        <v>3</v>
      </c>
      <c r="C136" s="81">
        <f>'Felh '!T70</f>
        <v>0</v>
      </c>
      <c r="D136" s="81">
        <f>'Felh '!U70</f>
        <v>0</v>
      </c>
      <c r="E136" s="81"/>
      <c r="F136" s="81"/>
      <c r="G136" s="81"/>
      <c r="H136" s="81"/>
      <c r="I136" s="81"/>
      <c r="J136" s="81"/>
      <c r="K136" s="12">
        <f t="shared" si="1"/>
        <v>0</v>
      </c>
    </row>
    <row r="137" spans="1:11" ht="15.75">
      <c r="A137" s="40" t="s">
        <v>234</v>
      </c>
      <c r="B137" s="100"/>
      <c r="C137" s="82">
        <f>SUM(C138:C140)</f>
        <v>0</v>
      </c>
      <c r="D137" s="82">
        <f>SUM(D138:D140)</f>
        <v>15000</v>
      </c>
      <c r="E137" s="82"/>
      <c r="F137" s="82"/>
      <c r="G137" s="82"/>
      <c r="H137" s="82"/>
      <c r="I137" s="82"/>
      <c r="J137" s="82"/>
      <c r="K137" s="12">
        <f aca="true" t="shared" si="2" ref="K137:K172">D137-C137</f>
        <v>15000</v>
      </c>
    </row>
    <row r="138" spans="1:11" ht="15.75">
      <c r="A138" s="85" t="s">
        <v>385</v>
      </c>
      <c r="B138" s="98">
        <v>1</v>
      </c>
      <c r="C138" s="81">
        <f>'Felh '!T90</f>
        <v>0</v>
      </c>
      <c r="D138" s="81">
        <f>'Felh '!U90</f>
        <v>0</v>
      </c>
      <c r="E138" s="81"/>
      <c r="F138" s="81"/>
      <c r="G138" s="81"/>
      <c r="H138" s="81"/>
      <c r="I138" s="81"/>
      <c r="J138" s="81"/>
      <c r="K138" s="12">
        <f t="shared" si="2"/>
        <v>0</v>
      </c>
    </row>
    <row r="139" spans="1:11" ht="15.75">
      <c r="A139" s="85" t="s">
        <v>230</v>
      </c>
      <c r="B139" s="98">
        <v>2</v>
      </c>
      <c r="C139" s="81">
        <f>'Felh '!T91</f>
        <v>0</v>
      </c>
      <c r="D139" s="81">
        <f>'Felh '!U91</f>
        <v>0</v>
      </c>
      <c r="E139" s="81"/>
      <c r="F139" s="81"/>
      <c r="G139" s="81"/>
      <c r="H139" s="81"/>
      <c r="I139" s="81"/>
      <c r="J139" s="81"/>
      <c r="K139" s="12">
        <f t="shared" si="2"/>
        <v>0</v>
      </c>
    </row>
    <row r="140" spans="1:11" ht="15.75">
      <c r="A140" s="85" t="s">
        <v>124</v>
      </c>
      <c r="B140" s="98">
        <v>3</v>
      </c>
      <c r="C140" s="81">
        <f>'Felh '!T92</f>
        <v>0</v>
      </c>
      <c r="D140" s="81">
        <f>'Felh '!U92</f>
        <v>15000</v>
      </c>
      <c r="E140" s="81"/>
      <c r="F140" s="81"/>
      <c r="G140" s="81"/>
      <c r="H140" s="81"/>
      <c r="I140" s="81"/>
      <c r="J140" s="81"/>
      <c r="K140" s="12">
        <f t="shared" si="2"/>
        <v>15000</v>
      </c>
    </row>
    <row r="141" spans="1:11" ht="16.5">
      <c r="A141" s="67" t="s">
        <v>235</v>
      </c>
      <c r="B141" s="101"/>
      <c r="C141" s="81"/>
      <c r="D141" s="81"/>
      <c r="E141" s="81"/>
      <c r="F141" s="81"/>
      <c r="G141" s="81"/>
      <c r="H141" s="81"/>
      <c r="I141" s="81"/>
      <c r="J141" s="81"/>
      <c r="K141" s="12">
        <f t="shared" si="2"/>
        <v>0</v>
      </c>
    </row>
    <row r="142" spans="1:11" ht="15.75">
      <c r="A142" s="65" t="s">
        <v>126</v>
      </c>
      <c r="B142" s="100"/>
      <c r="C142" s="15"/>
      <c r="D142" s="15"/>
      <c r="E142" s="15"/>
      <c r="F142" s="15"/>
      <c r="G142" s="15"/>
      <c r="H142" s="15"/>
      <c r="I142" s="15"/>
      <c r="J142" s="15"/>
      <c r="K142" s="12">
        <f t="shared" si="2"/>
        <v>0</v>
      </c>
    </row>
    <row r="143" spans="1:11" ht="15.75">
      <c r="A143" s="61" t="s">
        <v>220</v>
      </c>
      <c r="B143" s="100"/>
      <c r="C143" s="15"/>
      <c r="D143" s="15"/>
      <c r="E143" s="15"/>
      <c r="F143" s="15"/>
      <c r="G143" s="15"/>
      <c r="H143" s="15"/>
      <c r="I143" s="15"/>
      <c r="J143" s="15"/>
      <c r="K143" s="12">
        <f t="shared" si="2"/>
        <v>0</v>
      </c>
    </row>
    <row r="144" spans="1:11" ht="31.5" hidden="1">
      <c r="A144" s="85" t="s">
        <v>423</v>
      </c>
      <c r="B144" s="100"/>
      <c r="C144" s="15"/>
      <c r="D144" s="15"/>
      <c r="E144" s="15"/>
      <c r="F144" s="15"/>
      <c r="G144" s="15"/>
      <c r="H144" s="15"/>
      <c r="I144" s="15"/>
      <c r="J144" s="15"/>
      <c r="K144" s="12">
        <f t="shared" si="2"/>
        <v>0</v>
      </c>
    </row>
    <row r="145" spans="1:11" ht="31.5" hidden="1">
      <c r="A145" s="85" t="s">
        <v>222</v>
      </c>
      <c r="B145" s="100"/>
      <c r="C145" s="15"/>
      <c r="D145" s="15"/>
      <c r="E145" s="15"/>
      <c r="F145" s="15"/>
      <c r="G145" s="15"/>
      <c r="H145" s="15"/>
      <c r="I145" s="15"/>
      <c r="J145" s="15"/>
      <c r="K145" s="12">
        <f t="shared" si="2"/>
        <v>0</v>
      </c>
    </row>
    <row r="146" spans="1:11" ht="31.5" hidden="1">
      <c r="A146" s="85" t="s">
        <v>424</v>
      </c>
      <c r="B146" s="100"/>
      <c r="C146" s="15"/>
      <c r="D146" s="15"/>
      <c r="E146" s="15"/>
      <c r="F146" s="15"/>
      <c r="G146" s="15"/>
      <c r="H146" s="15"/>
      <c r="I146" s="15"/>
      <c r="J146" s="15"/>
      <c r="K146" s="12">
        <f t="shared" si="2"/>
        <v>0</v>
      </c>
    </row>
    <row r="147" spans="1:11" ht="31.5">
      <c r="A147" s="85" t="s">
        <v>223</v>
      </c>
      <c r="B147" s="100">
        <v>2</v>
      </c>
      <c r="C147" s="15">
        <v>591240</v>
      </c>
      <c r="D147" s="15">
        <v>591240</v>
      </c>
      <c r="E147" s="259"/>
      <c r="F147" s="259"/>
      <c r="G147" s="259"/>
      <c r="H147" s="259"/>
      <c r="I147" s="259"/>
      <c r="J147" s="259"/>
      <c r="K147" s="12">
        <f t="shared" si="2"/>
        <v>0</v>
      </c>
    </row>
    <row r="148" spans="1:11" ht="15.75" hidden="1">
      <c r="A148" s="85" t="s">
        <v>224</v>
      </c>
      <c r="B148" s="100"/>
      <c r="C148" s="15"/>
      <c r="D148" s="15"/>
      <c r="E148" s="15"/>
      <c r="F148" s="15"/>
      <c r="G148" s="15"/>
      <c r="H148" s="15"/>
      <c r="I148" s="15"/>
      <c r="J148" s="15"/>
      <c r="K148" s="12">
        <f t="shared" si="2"/>
        <v>0</v>
      </c>
    </row>
    <row r="149" spans="1:11" ht="15.75" hidden="1">
      <c r="A149" s="85" t="s">
        <v>437</v>
      </c>
      <c r="B149" s="100"/>
      <c r="C149" s="15"/>
      <c r="D149" s="15"/>
      <c r="E149" s="15"/>
      <c r="F149" s="15"/>
      <c r="G149" s="15"/>
      <c r="H149" s="15"/>
      <c r="I149" s="15"/>
      <c r="J149" s="15"/>
      <c r="K149" s="12">
        <f t="shared" si="2"/>
        <v>0</v>
      </c>
    </row>
    <row r="150" spans="1:11" ht="15.75" hidden="1">
      <c r="A150" s="85" t="s">
        <v>228</v>
      </c>
      <c r="B150" s="100"/>
      <c r="C150" s="15"/>
      <c r="D150" s="15"/>
      <c r="E150" s="15"/>
      <c r="F150" s="15"/>
      <c r="G150" s="15"/>
      <c r="H150" s="15"/>
      <c r="I150" s="15"/>
      <c r="J150" s="15"/>
      <c r="K150" s="12">
        <f t="shared" si="2"/>
        <v>0</v>
      </c>
    </row>
    <row r="151" spans="1:11" ht="15.75" hidden="1">
      <c r="A151" s="61" t="s">
        <v>229</v>
      </c>
      <c r="B151" s="100"/>
      <c r="C151" s="15"/>
      <c r="D151" s="15"/>
      <c r="E151" s="15"/>
      <c r="F151" s="15"/>
      <c r="G151" s="15"/>
      <c r="H151" s="15"/>
      <c r="I151" s="15"/>
      <c r="J151" s="15"/>
      <c r="K151" s="12">
        <f t="shared" si="2"/>
        <v>0</v>
      </c>
    </row>
    <row r="152" spans="1:11" ht="15.75" hidden="1">
      <c r="A152" s="61" t="s">
        <v>221</v>
      </c>
      <c r="B152" s="100"/>
      <c r="C152" s="15"/>
      <c r="D152" s="15"/>
      <c r="E152" s="15"/>
      <c r="F152" s="15"/>
      <c r="G152" s="15"/>
      <c r="H152" s="15"/>
      <c r="I152" s="15"/>
      <c r="J152" s="15"/>
      <c r="K152" s="12">
        <f t="shared" si="2"/>
        <v>0</v>
      </c>
    </row>
    <row r="153" spans="1:11" ht="15.75">
      <c r="A153" s="40" t="s">
        <v>126</v>
      </c>
      <c r="B153" s="100"/>
      <c r="C153" s="82">
        <f>SUM(C154:C156)</f>
        <v>591240</v>
      </c>
      <c r="D153" s="82">
        <f>SUM(D154:D156)</f>
        <v>591240</v>
      </c>
      <c r="E153" s="82"/>
      <c r="F153" s="82"/>
      <c r="G153" s="82"/>
      <c r="H153" s="82"/>
      <c r="I153" s="82"/>
      <c r="J153" s="82"/>
      <c r="K153" s="12">
        <f t="shared" si="2"/>
        <v>0</v>
      </c>
    </row>
    <row r="154" spans="1:11" ht="15.75">
      <c r="A154" s="85" t="s">
        <v>385</v>
      </c>
      <c r="B154" s="98">
        <v>1</v>
      </c>
      <c r="C154" s="81">
        <f>SUMIF($B$142:$B$153,"1",C$142:C$153)</f>
        <v>0</v>
      </c>
      <c r="D154" s="81">
        <f>SUMIF($B$142:$B$153,"1",D$142:D$153)</f>
        <v>0</v>
      </c>
      <c r="E154" s="81"/>
      <c r="F154" s="81"/>
      <c r="G154" s="81"/>
      <c r="H154" s="81"/>
      <c r="I154" s="81"/>
      <c r="J154" s="81"/>
      <c r="K154" s="12">
        <f t="shared" si="2"/>
        <v>0</v>
      </c>
    </row>
    <row r="155" spans="1:11" ht="15.75">
      <c r="A155" s="85" t="s">
        <v>230</v>
      </c>
      <c r="B155" s="98">
        <v>2</v>
      </c>
      <c r="C155" s="81">
        <f>SUMIF($B$142:$B$153,"2",C$142:C$153)</f>
        <v>591240</v>
      </c>
      <c r="D155" s="81">
        <f>SUMIF($B$142:$B$153,"2",D$142:D$153)</f>
        <v>591240</v>
      </c>
      <c r="E155" s="81"/>
      <c r="F155" s="81"/>
      <c r="G155" s="81"/>
      <c r="H155" s="81"/>
      <c r="I155" s="81"/>
      <c r="J155" s="81"/>
      <c r="K155" s="12">
        <f t="shared" si="2"/>
        <v>0</v>
      </c>
    </row>
    <row r="156" spans="1:11" ht="15.75">
      <c r="A156" s="85" t="s">
        <v>124</v>
      </c>
      <c r="B156" s="98">
        <v>3</v>
      </c>
      <c r="C156" s="81">
        <f>SUMIF($B$142:$B$153,"3",C$142:C$153)</f>
        <v>0</v>
      </c>
      <c r="D156" s="81">
        <f>SUMIF($B$142:$B$153,"3",D$142:D$153)</f>
        <v>0</v>
      </c>
      <c r="E156" s="81"/>
      <c r="F156" s="81"/>
      <c r="G156" s="81"/>
      <c r="H156" s="81"/>
      <c r="I156" s="81"/>
      <c r="J156" s="81"/>
      <c r="K156" s="12">
        <f t="shared" si="2"/>
        <v>0</v>
      </c>
    </row>
    <row r="157" spans="1:11" ht="15.75" hidden="1">
      <c r="A157" s="65" t="s">
        <v>127</v>
      </c>
      <c r="B157" s="100"/>
      <c r="C157" s="15"/>
      <c r="D157" s="15"/>
      <c r="E157" s="15"/>
      <c r="F157" s="15"/>
      <c r="G157" s="15"/>
      <c r="H157" s="15"/>
      <c r="I157" s="15"/>
      <c r="J157" s="15"/>
      <c r="K157" s="12">
        <f t="shared" si="2"/>
        <v>0</v>
      </c>
    </row>
    <row r="158" spans="1:11" ht="15.75" hidden="1">
      <c r="A158" s="61" t="s">
        <v>220</v>
      </c>
      <c r="B158" s="100"/>
      <c r="C158" s="15"/>
      <c r="D158" s="15"/>
      <c r="E158" s="15"/>
      <c r="F158" s="15"/>
      <c r="G158" s="15"/>
      <c r="H158" s="15"/>
      <c r="I158" s="15"/>
      <c r="J158" s="15"/>
      <c r="K158" s="12">
        <f t="shared" si="2"/>
        <v>0</v>
      </c>
    </row>
    <row r="159" spans="1:11" ht="31.5" hidden="1">
      <c r="A159" s="85" t="s">
        <v>423</v>
      </c>
      <c r="B159" s="100"/>
      <c r="C159" s="15"/>
      <c r="D159" s="15"/>
      <c r="E159" s="15"/>
      <c r="F159" s="15"/>
      <c r="G159" s="15"/>
      <c r="H159" s="15"/>
      <c r="I159" s="15"/>
      <c r="J159" s="15"/>
      <c r="K159" s="12">
        <f t="shared" si="2"/>
        <v>0</v>
      </c>
    </row>
    <row r="160" spans="1:11" ht="31.5" hidden="1">
      <c r="A160" s="85" t="s">
        <v>222</v>
      </c>
      <c r="B160" s="100"/>
      <c r="C160" s="15"/>
      <c r="D160" s="15"/>
      <c r="E160" s="15"/>
      <c r="F160" s="15"/>
      <c r="G160" s="15"/>
      <c r="H160" s="15"/>
      <c r="I160" s="15"/>
      <c r="J160" s="15"/>
      <c r="K160" s="12">
        <f t="shared" si="2"/>
        <v>0</v>
      </c>
    </row>
    <row r="161" spans="1:11" ht="31.5" hidden="1">
      <c r="A161" s="85" t="s">
        <v>424</v>
      </c>
      <c r="B161" s="100">
        <v>2</v>
      </c>
      <c r="C161" s="15"/>
      <c r="D161" s="15"/>
      <c r="E161" s="15"/>
      <c r="F161" s="15"/>
      <c r="G161" s="15"/>
      <c r="H161" s="15"/>
      <c r="I161" s="15"/>
      <c r="J161" s="15"/>
      <c r="K161" s="12">
        <f t="shared" si="2"/>
        <v>0</v>
      </c>
    </row>
    <row r="162" spans="1:11" ht="15.75" hidden="1">
      <c r="A162" s="85" t="s">
        <v>223</v>
      </c>
      <c r="B162" s="100"/>
      <c r="C162" s="15"/>
      <c r="D162" s="15"/>
      <c r="E162" s="15"/>
      <c r="F162" s="15"/>
      <c r="G162" s="15"/>
      <c r="H162" s="15"/>
      <c r="I162" s="15"/>
      <c r="J162" s="15"/>
      <c r="K162" s="12">
        <f t="shared" si="2"/>
        <v>0</v>
      </c>
    </row>
    <row r="163" spans="1:11" ht="15.75" hidden="1">
      <c r="A163" s="85" t="s">
        <v>224</v>
      </c>
      <c r="B163" s="100"/>
      <c r="C163" s="15"/>
      <c r="D163" s="15"/>
      <c r="E163" s="15"/>
      <c r="F163" s="15"/>
      <c r="G163" s="15"/>
      <c r="H163" s="15"/>
      <c r="I163" s="15"/>
      <c r="J163" s="15"/>
      <c r="K163" s="12">
        <f t="shared" si="2"/>
        <v>0</v>
      </c>
    </row>
    <row r="164" spans="1:11" ht="15.75" hidden="1">
      <c r="A164" s="85" t="s">
        <v>437</v>
      </c>
      <c r="B164" s="100"/>
      <c r="C164" s="15"/>
      <c r="D164" s="15"/>
      <c r="E164" s="15"/>
      <c r="F164" s="15"/>
      <c r="G164" s="15"/>
      <c r="H164" s="15"/>
      <c r="I164" s="15"/>
      <c r="J164" s="15"/>
      <c r="K164" s="12">
        <f t="shared" si="2"/>
        <v>0</v>
      </c>
    </row>
    <row r="165" spans="1:11" ht="15.75" hidden="1">
      <c r="A165" s="85" t="s">
        <v>228</v>
      </c>
      <c r="B165" s="100"/>
      <c r="C165" s="15"/>
      <c r="D165" s="15"/>
      <c r="E165" s="15"/>
      <c r="F165" s="15"/>
      <c r="G165" s="15"/>
      <c r="H165" s="15"/>
      <c r="I165" s="15"/>
      <c r="J165" s="15"/>
      <c r="K165" s="12">
        <f t="shared" si="2"/>
        <v>0</v>
      </c>
    </row>
    <row r="166" spans="1:11" ht="15.75" hidden="1">
      <c r="A166" s="61" t="s">
        <v>229</v>
      </c>
      <c r="B166" s="100"/>
      <c r="C166" s="15"/>
      <c r="D166" s="15"/>
      <c r="E166" s="15"/>
      <c r="F166" s="15"/>
      <c r="G166" s="15"/>
      <c r="H166" s="15"/>
      <c r="I166" s="15"/>
      <c r="J166" s="15"/>
      <c r="K166" s="12">
        <f t="shared" si="2"/>
        <v>0</v>
      </c>
    </row>
    <row r="167" spans="1:11" ht="15.75" hidden="1">
      <c r="A167" s="61" t="s">
        <v>221</v>
      </c>
      <c r="B167" s="100"/>
      <c r="C167" s="15"/>
      <c r="D167" s="15"/>
      <c r="E167" s="15"/>
      <c r="F167" s="15"/>
      <c r="G167" s="15"/>
      <c r="H167" s="15"/>
      <c r="I167" s="15"/>
      <c r="J167" s="15"/>
      <c r="K167" s="12">
        <f t="shared" si="2"/>
        <v>0</v>
      </c>
    </row>
    <row r="168" spans="1:11" ht="15.75" hidden="1">
      <c r="A168" s="40" t="s">
        <v>236</v>
      </c>
      <c r="B168" s="100"/>
      <c r="C168" s="82">
        <f>SUM(C169:C171)</f>
        <v>0</v>
      </c>
      <c r="D168" s="82">
        <f>SUM(D169:D171)</f>
        <v>0</v>
      </c>
      <c r="E168" s="82"/>
      <c r="F168" s="82"/>
      <c r="G168" s="82"/>
      <c r="H168" s="82"/>
      <c r="I168" s="82"/>
      <c r="J168" s="82"/>
      <c r="K168" s="12">
        <f t="shared" si="2"/>
        <v>0</v>
      </c>
    </row>
    <row r="169" spans="1:11" ht="15.75" hidden="1">
      <c r="A169" s="85" t="s">
        <v>385</v>
      </c>
      <c r="B169" s="98">
        <v>1</v>
      </c>
      <c r="C169" s="81">
        <f>SUMIF($B$157:$B$168,"1",C$157:C$168)</f>
        <v>0</v>
      </c>
      <c r="D169" s="81">
        <f>SUMIF($B$157:$B$168,"1",D$157:D$168)</f>
        <v>0</v>
      </c>
      <c r="E169" s="81"/>
      <c r="F169" s="81"/>
      <c r="G169" s="81"/>
      <c r="H169" s="81"/>
      <c r="I169" s="81"/>
      <c r="J169" s="81"/>
      <c r="K169" s="12">
        <f t="shared" si="2"/>
        <v>0</v>
      </c>
    </row>
    <row r="170" spans="1:11" ht="15.75" hidden="1">
      <c r="A170" s="85" t="s">
        <v>230</v>
      </c>
      <c r="B170" s="98">
        <v>2</v>
      </c>
      <c r="C170" s="81">
        <f>SUMIF($B$157:$B$168,"2",C$157:C$168)</f>
        <v>0</v>
      </c>
      <c r="D170" s="81">
        <f>SUMIF($B$157:$B$168,"2",D$157:D$168)</f>
        <v>0</v>
      </c>
      <c r="E170" s="81"/>
      <c r="F170" s="81"/>
      <c r="G170" s="81"/>
      <c r="H170" s="81"/>
      <c r="I170" s="81"/>
      <c r="J170" s="81"/>
      <c r="K170" s="12">
        <f t="shared" si="2"/>
        <v>0</v>
      </c>
    </row>
    <row r="171" spans="1:11" ht="15.75" hidden="1">
      <c r="A171" s="85" t="s">
        <v>124</v>
      </c>
      <c r="B171" s="98">
        <v>3</v>
      </c>
      <c r="C171" s="81">
        <f>SUMIF($B$157:$B$168,"3",C$157:C$168)</f>
        <v>0</v>
      </c>
      <c r="D171" s="81">
        <f>SUMIF($B$157:$B$168,"3",D$157:D$168)</f>
        <v>0</v>
      </c>
      <c r="E171" s="81"/>
      <c r="F171" s="81"/>
      <c r="G171" s="81"/>
      <c r="H171" s="81"/>
      <c r="I171" s="81"/>
      <c r="J171" s="81"/>
      <c r="K171" s="12">
        <f t="shared" si="2"/>
        <v>0</v>
      </c>
    </row>
    <row r="172" spans="1:11" ht="16.5">
      <c r="A172" s="66" t="s">
        <v>128</v>
      </c>
      <c r="B172" s="101"/>
      <c r="C172" s="18">
        <f>C8+C12+C16+C61+C124+C129+C133+C137+C153+C168</f>
        <v>185407260</v>
      </c>
      <c r="D172" s="18">
        <f>D8+D12+D16+D61+D124+D129+D133+D137+D153+D168</f>
        <v>185484585</v>
      </c>
      <c r="E172" s="18"/>
      <c r="F172" s="18"/>
      <c r="G172" s="18"/>
      <c r="H172" s="18"/>
      <c r="I172" s="18"/>
      <c r="J172" s="18"/>
      <c r="K172" s="12">
        <f t="shared" si="2"/>
        <v>77325</v>
      </c>
    </row>
    <row r="358" ht="15.75"/>
    <row r="359" ht="15.75"/>
    <row r="360" ht="15.75"/>
    <row r="361" ht="15.75"/>
    <row r="362" ht="15.75"/>
    <row r="363" ht="15.75"/>
    <row r="364" ht="15.75"/>
    <row r="370" ht="15.75"/>
    <row r="371" ht="15.75"/>
    <row r="372" ht="15.75"/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98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49">
      <selection activeCell="I22" sqref="I22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9.7109375" style="0" customWidth="1"/>
    <col min="4" max="4" width="12.28125" style="0" customWidth="1"/>
    <col min="5" max="5" width="13.28125" style="0" customWidth="1"/>
    <col min="6" max="6" width="3.140625" style="0" customWidth="1"/>
    <col min="7" max="7" width="6.140625" style="0" customWidth="1"/>
    <col min="8" max="8" width="12.7109375" style="0" customWidth="1"/>
    <col min="9" max="9" width="4.8515625" style="0" customWidth="1"/>
    <col min="10" max="10" width="12.28125" style="0" customWidth="1"/>
    <col min="11" max="11" width="10.421875" style="0" customWidth="1"/>
  </cols>
  <sheetData>
    <row r="1" spans="1:11" ht="35.25" customHeight="1">
      <c r="A1" s="277" t="s">
        <v>664</v>
      </c>
      <c r="B1" s="277"/>
      <c r="C1" s="277"/>
      <c r="D1" s="277"/>
      <c r="E1" s="277"/>
      <c r="F1" s="277"/>
      <c r="G1" s="277"/>
      <c r="H1" s="277"/>
      <c r="I1" s="277"/>
      <c r="J1" s="277"/>
      <c r="K1" s="138"/>
    </row>
    <row r="2" spans="1:11" ht="16.5">
      <c r="A2" s="138"/>
      <c r="B2" s="138"/>
      <c r="C2" s="138"/>
      <c r="D2" s="138"/>
      <c r="E2" s="138"/>
      <c r="F2" s="138"/>
      <c r="G2" s="137"/>
      <c r="H2" s="137"/>
      <c r="I2" s="139" t="s">
        <v>549</v>
      </c>
      <c r="J2" s="137"/>
      <c r="K2" s="138"/>
    </row>
    <row r="3" spans="1:11" ht="16.5">
      <c r="A3" s="142" t="s">
        <v>543</v>
      </c>
      <c r="B3" s="142"/>
      <c r="C3" s="152"/>
      <c r="D3" s="152"/>
      <c r="E3" s="152"/>
      <c r="F3" s="155"/>
      <c r="G3" s="152"/>
      <c r="H3" s="152"/>
      <c r="I3" s="152"/>
      <c r="J3" s="243"/>
      <c r="K3" s="138"/>
    </row>
    <row r="4" spans="1:11" ht="16.5">
      <c r="A4" s="2"/>
      <c r="B4" s="166" t="s">
        <v>563</v>
      </c>
      <c r="C4" s="146"/>
      <c r="D4" s="146"/>
      <c r="E4" s="146"/>
      <c r="F4" s="146"/>
      <c r="G4" s="244"/>
      <c r="H4" s="244"/>
      <c r="I4" s="148"/>
      <c r="J4" s="148"/>
      <c r="K4" s="138"/>
    </row>
    <row r="5" spans="1:11" ht="16.5">
      <c r="A5" s="2"/>
      <c r="B5" s="245"/>
      <c r="C5" s="141" t="s">
        <v>644</v>
      </c>
      <c r="D5" s="141"/>
      <c r="E5" s="141"/>
      <c r="F5" s="141"/>
      <c r="G5" s="241"/>
      <c r="H5" s="241"/>
      <c r="I5" s="144"/>
      <c r="J5" s="144">
        <v>538000</v>
      </c>
      <c r="K5" s="138"/>
    </row>
    <row r="6" spans="1:11" ht="16.5">
      <c r="A6" s="2"/>
      <c r="B6" s="245"/>
      <c r="C6" s="246" t="s">
        <v>645</v>
      </c>
      <c r="D6" s="141"/>
      <c r="E6" s="141"/>
      <c r="F6" s="141"/>
      <c r="G6" s="241"/>
      <c r="H6" s="241"/>
      <c r="I6" s="144"/>
      <c r="J6" s="144">
        <v>938242</v>
      </c>
      <c r="K6" s="138"/>
    </row>
    <row r="7" spans="1:11" ht="16.5">
      <c r="A7" s="2"/>
      <c r="B7" s="182" t="s">
        <v>668</v>
      </c>
      <c r="C7" s="238"/>
      <c r="D7" s="141"/>
      <c r="E7" s="141"/>
      <c r="F7" s="141"/>
      <c r="G7" s="144"/>
      <c r="H7" s="144"/>
      <c r="I7" s="144"/>
      <c r="J7" s="144">
        <v>13989764</v>
      </c>
      <c r="K7" s="138"/>
    </row>
    <row r="8" spans="1:11" ht="16.5">
      <c r="A8" s="2"/>
      <c r="B8" s="145" t="s">
        <v>646</v>
      </c>
      <c r="C8" s="212"/>
      <c r="D8" s="141"/>
      <c r="E8" s="141"/>
      <c r="F8" s="141"/>
      <c r="G8" s="144"/>
      <c r="H8" s="144"/>
      <c r="I8" s="144"/>
      <c r="J8" s="144">
        <v>600000</v>
      </c>
      <c r="K8" s="138"/>
    </row>
    <row r="9" spans="1:11" ht="16.5">
      <c r="A9" s="2"/>
      <c r="B9" s="210" t="s">
        <v>647</v>
      </c>
      <c r="C9" s="211"/>
      <c r="D9" s="146"/>
      <c r="E9" s="146"/>
      <c r="F9" s="146"/>
      <c r="G9" s="148"/>
      <c r="H9" s="148"/>
      <c r="I9" s="148"/>
      <c r="J9" s="148"/>
      <c r="K9" s="138"/>
    </row>
    <row r="10" spans="1:11" ht="16.5">
      <c r="A10" s="2"/>
      <c r="B10" s="146"/>
      <c r="C10" s="212" t="s">
        <v>648</v>
      </c>
      <c r="D10" s="141"/>
      <c r="E10" s="141"/>
      <c r="F10" s="141"/>
      <c r="G10" s="144"/>
      <c r="H10" s="144"/>
      <c r="I10" s="144"/>
      <c r="J10" s="144">
        <v>50000</v>
      </c>
      <c r="K10" s="138"/>
    </row>
    <row r="11" spans="1:11" ht="16.5">
      <c r="A11" s="2"/>
      <c r="B11" s="247" t="s">
        <v>649</v>
      </c>
      <c r="C11" s="184"/>
      <c r="D11" s="141"/>
      <c r="E11" s="141"/>
      <c r="F11" s="144"/>
      <c r="G11" s="144"/>
      <c r="H11" s="144"/>
      <c r="I11" s="144"/>
      <c r="J11" s="144">
        <v>-400000</v>
      </c>
      <c r="K11" s="138"/>
    </row>
    <row r="12" spans="1:11" ht="16.5">
      <c r="A12" s="2"/>
      <c r="B12" s="146"/>
      <c r="C12" s="147" t="s">
        <v>550</v>
      </c>
      <c r="D12" s="146"/>
      <c r="E12" s="146"/>
      <c r="F12" s="150"/>
      <c r="G12" s="156"/>
      <c r="H12" s="156"/>
      <c r="I12" s="161"/>
      <c r="J12" s="161">
        <f>SUM(J5:J11)</f>
        <v>15716006</v>
      </c>
      <c r="K12" s="138"/>
    </row>
    <row r="13" spans="1:11" ht="16.5">
      <c r="A13" s="2"/>
      <c r="B13" s="146"/>
      <c r="C13" s="147"/>
      <c r="D13" s="146"/>
      <c r="E13" s="146"/>
      <c r="F13" s="150"/>
      <c r="G13" s="156"/>
      <c r="H13" s="156"/>
      <c r="I13" s="161"/>
      <c r="J13" s="155"/>
      <c r="K13" s="138"/>
    </row>
    <row r="14" spans="1:11" ht="16.5">
      <c r="A14" s="151" t="s">
        <v>544</v>
      </c>
      <c r="B14" s="152"/>
      <c r="C14" s="152"/>
      <c r="D14" s="152"/>
      <c r="E14" s="152"/>
      <c r="F14" s="153"/>
      <c r="G14" s="154"/>
      <c r="H14" s="142"/>
      <c r="I14" s="142"/>
      <c r="J14" s="138"/>
      <c r="K14" s="138"/>
    </row>
    <row r="15" spans="1:11" ht="16.5">
      <c r="A15" s="2"/>
      <c r="B15" s="176" t="s">
        <v>602</v>
      </c>
      <c r="C15" s="156"/>
      <c r="D15" s="161"/>
      <c r="E15" s="161"/>
      <c r="F15" s="180"/>
      <c r="G15" s="156"/>
      <c r="H15" s="156"/>
      <c r="I15" s="156"/>
      <c r="J15" s="138"/>
      <c r="K15" s="138"/>
    </row>
    <row r="16" spans="1:11" ht="16.5">
      <c r="A16" s="2"/>
      <c r="B16" s="233"/>
      <c r="C16" s="201" t="s">
        <v>564</v>
      </c>
      <c r="D16" s="242"/>
      <c r="E16" s="242"/>
      <c r="F16" s="157"/>
      <c r="G16" s="158"/>
      <c r="H16" s="158"/>
      <c r="I16" s="158"/>
      <c r="J16" s="157">
        <v>157480</v>
      </c>
      <c r="K16" s="180"/>
    </row>
    <row r="17" spans="1:11" ht="16.5">
      <c r="A17" s="2"/>
      <c r="B17" s="233"/>
      <c r="C17" s="202" t="s">
        <v>552</v>
      </c>
      <c r="D17" s="248"/>
      <c r="E17" s="248"/>
      <c r="F17" s="157"/>
      <c r="G17" s="160"/>
      <c r="H17" s="160"/>
      <c r="I17" s="160"/>
      <c r="J17" s="157">
        <v>42520</v>
      </c>
      <c r="K17" s="180"/>
    </row>
    <row r="18" spans="1:11" ht="16.5">
      <c r="A18" s="2"/>
      <c r="B18" s="2" t="s">
        <v>650</v>
      </c>
      <c r="C18" s="166"/>
      <c r="D18" s="166"/>
      <c r="E18" s="146"/>
      <c r="F18" s="150"/>
      <c r="G18" s="156"/>
      <c r="H18" s="156"/>
      <c r="I18" s="156"/>
      <c r="J18" s="156"/>
      <c r="K18" s="180"/>
    </row>
    <row r="19" spans="1:11" ht="16.5">
      <c r="A19" s="2"/>
      <c r="B19" s="2"/>
      <c r="C19" s="201" t="s">
        <v>564</v>
      </c>
      <c r="D19" s="181"/>
      <c r="E19" s="141"/>
      <c r="F19" s="157"/>
      <c r="G19" s="158"/>
      <c r="H19" s="158"/>
      <c r="I19" s="158"/>
      <c r="J19" s="158">
        <v>69315</v>
      </c>
      <c r="K19" s="180"/>
    </row>
    <row r="20" spans="1:11" ht="16.5">
      <c r="A20" s="2"/>
      <c r="B20" s="2"/>
      <c r="C20" s="202" t="s">
        <v>552</v>
      </c>
      <c r="D20" s="202"/>
      <c r="E20" s="145"/>
      <c r="F20" s="159"/>
      <c r="G20" s="160"/>
      <c r="H20" s="160"/>
      <c r="I20" s="160"/>
      <c r="J20" s="160">
        <v>18715</v>
      </c>
      <c r="K20" s="180"/>
    </row>
    <row r="21" spans="1:11" ht="16.5">
      <c r="A21" s="2"/>
      <c r="B21" s="2" t="s">
        <v>557</v>
      </c>
      <c r="C21" s="166"/>
      <c r="D21" s="166"/>
      <c r="E21" s="146"/>
      <c r="F21" s="150"/>
      <c r="G21" s="156"/>
      <c r="H21" s="156"/>
      <c r="I21" s="156"/>
      <c r="J21" s="156"/>
      <c r="K21" s="180"/>
    </row>
    <row r="22" spans="1:11" ht="16.5">
      <c r="A22" s="2"/>
      <c r="B22" s="2"/>
      <c r="C22" s="201" t="s">
        <v>651</v>
      </c>
      <c r="D22" s="181"/>
      <c r="E22" s="141"/>
      <c r="F22" s="157"/>
      <c r="G22" s="158"/>
      <c r="H22" s="158"/>
      <c r="I22" s="158"/>
      <c r="J22" s="158">
        <v>6692913</v>
      </c>
      <c r="K22" s="180"/>
    </row>
    <row r="23" spans="1:11" ht="16.5">
      <c r="A23" s="2"/>
      <c r="B23" s="2"/>
      <c r="C23" s="201" t="s">
        <v>651</v>
      </c>
      <c r="D23" s="202"/>
      <c r="E23" s="145"/>
      <c r="F23" s="159"/>
      <c r="G23" s="160"/>
      <c r="H23" s="160"/>
      <c r="I23" s="160"/>
      <c r="J23" s="160">
        <v>1807087</v>
      </c>
      <c r="K23" s="180"/>
    </row>
    <row r="24" spans="1:11" ht="16.5">
      <c r="A24" s="2"/>
      <c r="B24" s="2"/>
      <c r="C24" s="203" t="s">
        <v>652</v>
      </c>
      <c r="D24" s="202"/>
      <c r="E24" s="145"/>
      <c r="F24" s="159"/>
      <c r="G24" s="160"/>
      <c r="H24" s="160"/>
      <c r="I24" s="160"/>
      <c r="J24" s="160">
        <v>1209823</v>
      </c>
      <c r="K24" s="180"/>
    </row>
    <row r="25" spans="1:11" ht="16.5">
      <c r="A25" s="2"/>
      <c r="B25" s="2"/>
      <c r="C25" s="203" t="s">
        <v>653</v>
      </c>
      <c r="D25" s="202"/>
      <c r="E25" s="145"/>
      <c r="F25" s="159"/>
      <c r="G25" s="160"/>
      <c r="H25" s="160"/>
      <c r="I25" s="160"/>
      <c r="J25" s="160">
        <v>326652</v>
      </c>
      <c r="K25" s="180"/>
    </row>
    <row r="26" spans="1:11" ht="15.75">
      <c r="A26" s="2"/>
      <c r="B26" s="2" t="s">
        <v>654</v>
      </c>
      <c r="C26" s="249"/>
      <c r="D26" s="166"/>
      <c r="E26" s="146"/>
      <c r="F26" s="150"/>
      <c r="G26" s="156"/>
      <c r="H26" s="156"/>
      <c r="I26" s="156"/>
      <c r="J26" s="156"/>
      <c r="K26" s="156"/>
    </row>
    <row r="27" spans="1:11" ht="15.75">
      <c r="A27" s="2"/>
      <c r="B27" s="2"/>
      <c r="C27" s="201" t="s">
        <v>655</v>
      </c>
      <c r="D27" s="181"/>
      <c r="E27" s="141"/>
      <c r="F27" s="157"/>
      <c r="G27" s="158"/>
      <c r="H27" s="158"/>
      <c r="I27" s="158"/>
      <c r="J27" s="158">
        <v>3395276</v>
      </c>
      <c r="K27" s="156"/>
    </row>
    <row r="28" spans="1:11" ht="15.75">
      <c r="A28" s="2"/>
      <c r="B28" s="2"/>
      <c r="C28" s="203" t="s">
        <v>656</v>
      </c>
      <c r="D28" s="202"/>
      <c r="E28" s="145"/>
      <c r="F28" s="159"/>
      <c r="G28" s="160"/>
      <c r="H28" s="160"/>
      <c r="I28" s="160"/>
      <c r="J28" s="160">
        <v>916725</v>
      </c>
      <c r="K28" s="156"/>
    </row>
    <row r="29" spans="1:11" ht="16.5">
      <c r="A29" s="2"/>
      <c r="B29" s="2" t="s">
        <v>670</v>
      </c>
      <c r="C29" s="166"/>
      <c r="D29" s="166"/>
      <c r="E29" s="146"/>
      <c r="F29" s="150"/>
      <c r="G29" s="156"/>
      <c r="H29" s="156"/>
      <c r="I29" s="156"/>
      <c r="J29" s="156"/>
      <c r="K29" s="180"/>
    </row>
    <row r="30" spans="1:11" ht="16.5">
      <c r="A30" s="2"/>
      <c r="B30" s="2"/>
      <c r="C30" s="201" t="s">
        <v>564</v>
      </c>
      <c r="D30" s="181"/>
      <c r="E30" s="141"/>
      <c r="F30" s="157"/>
      <c r="G30" s="158"/>
      <c r="H30" s="158"/>
      <c r="I30" s="158"/>
      <c r="J30" s="158">
        <v>550000</v>
      </c>
      <c r="K30" s="180"/>
    </row>
    <row r="31" spans="1:11" ht="16.5">
      <c r="A31" s="2"/>
      <c r="B31" s="2"/>
      <c r="C31" s="202" t="s">
        <v>552</v>
      </c>
      <c r="D31" s="202"/>
      <c r="E31" s="145"/>
      <c r="F31" s="159"/>
      <c r="G31" s="160"/>
      <c r="H31" s="160"/>
      <c r="I31" s="160"/>
      <c r="J31" s="160">
        <v>148500</v>
      </c>
      <c r="K31" s="180"/>
    </row>
    <row r="32" spans="1:11" ht="16.5">
      <c r="A32" s="2"/>
      <c r="B32" s="2" t="s">
        <v>657</v>
      </c>
      <c r="C32" s="166"/>
      <c r="D32" s="166"/>
      <c r="E32" s="146"/>
      <c r="F32" s="150"/>
      <c r="G32" s="156"/>
      <c r="H32" s="156"/>
      <c r="I32" s="156"/>
      <c r="J32" s="156"/>
      <c r="K32" s="180"/>
    </row>
    <row r="33" spans="1:11" ht="16.5">
      <c r="A33" s="2"/>
      <c r="B33" s="2"/>
      <c r="C33" s="201" t="s">
        <v>564</v>
      </c>
      <c r="D33" s="181"/>
      <c r="E33" s="141"/>
      <c r="F33" s="157"/>
      <c r="G33" s="158"/>
      <c r="H33" s="158"/>
      <c r="I33" s="158"/>
      <c r="J33" s="158">
        <v>50000</v>
      </c>
      <c r="K33" s="180"/>
    </row>
    <row r="34" spans="1:11" ht="16.5">
      <c r="A34" s="2"/>
      <c r="B34" s="2"/>
      <c r="C34" s="202" t="s">
        <v>552</v>
      </c>
      <c r="D34" s="202"/>
      <c r="E34" s="145"/>
      <c r="F34" s="159"/>
      <c r="G34" s="160"/>
      <c r="H34" s="160"/>
      <c r="I34" s="160"/>
      <c r="J34" s="160">
        <v>13500</v>
      </c>
      <c r="K34" s="180"/>
    </row>
    <row r="35" spans="1:11" ht="16.5">
      <c r="A35" s="2"/>
      <c r="B35" s="2" t="s">
        <v>658</v>
      </c>
      <c r="C35" s="166"/>
      <c r="D35" s="166"/>
      <c r="E35" s="146"/>
      <c r="F35" s="150"/>
      <c r="G35" s="156"/>
      <c r="H35" s="156"/>
      <c r="I35" s="156"/>
      <c r="J35" s="156"/>
      <c r="K35" s="180"/>
    </row>
    <row r="36" spans="1:11" ht="16.5">
      <c r="A36" s="2"/>
      <c r="B36" s="2"/>
      <c r="C36" s="201" t="s">
        <v>564</v>
      </c>
      <c r="D36" s="181"/>
      <c r="E36" s="141"/>
      <c r="F36" s="157"/>
      <c r="G36" s="158"/>
      <c r="H36" s="158"/>
      <c r="I36" s="158"/>
      <c r="J36" s="158">
        <v>150000</v>
      </c>
      <c r="K36" s="180"/>
    </row>
    <row r="37" spans="1:11" ht="16.5">
      <c r="A37" s="2"/>
      <c r="B37" s="2"/>
      <c r="C37" s="202" t="s">
        <v>552</v>
      </c>
      <c r="D37" s="202"/>
      <c r="E37" s="145"/>
      <c r="F37" s="159"/>
      <c r="G37" s="160"/>
      <c r="H37" s="160"/>
      <c r="I37" s="160"/>
      <c r="J37" s="160">
        <v>40500</v>
      </c>
      <c r="K37" s="180"/>
    </row>
    <row r="38" spans="1:11" ht="16.5">
      <c r="A38" s="2"/>
      <c r="B38" s="2" t="s">
        <v>659</v>
      </c>
      <c r="C38" s="166"/>
      <c r="D38" s="166"/>
      <c r="E38" s="146"/>
      <c r="F38" s="150"/>
      <c r="G38" s="156"/>
      <c r="H38" s="156"/>
      <c r="I38" s="156"/>
      <c r="J38" s="156"/>
      <c r="K38" s="180"/>
    </row>
    <row r="39" spans="1:11" ht="16.5">
      <c r="A39" s="2"/>
      <c r="B39" s="2"/>
      <c r="C39" s="201" t="s">
        <v>564</v>
      </c>
      <c r="D39" s="181"/>
      <c r="E39" s="141"/>
      <c r="F39" s="157"/>
      <c r="G39" s="158"/>
      <c r="H39" s="158"/>
      <c r="I39" s="158"/>
      <c r="J39" s="158">
        <v>100000</v>
      </c>
      <c r="K39" s="180"/>
    </row>
    <row r="40" spans="1:11" ht="16.5">
      <c r="A40" s="2"/>
      <c r="B40" s="2"/>
      <c r="C40" s="202" t="s">
        <v>552</v>
      </c>
      <c r="D40" s="202"/>
      <c r="E40" s="145"/>
      <c r="F40" s="159"/>
      <c r="G40" s="160"/>
      <c r="H40" s="160"/>
      <c r="I40" s="160"/>
      <c r="J40" s="160">
        <v>27000</v>
      </c>
      <c r="K40" s="180"/>
    </row>
    <row r="41" spans="1:11" ht="16.5">
      <c r="A41" s="2"/>
      <c r="B41" s="149"/>
      <c r="C41" s="147" t="s">
        <v>550</v>
      </c>
      <c r="D41" s="146"/>
      <c r="E41" s="146"/>
      <c r="F41" s="150"/>
      <c r="G41" s="156"/>
      <c r="H41" s="156"/>
      <c r="I41" s="161"/>
      <c r="J41" s="161">
        <f>SUM(J15:J40)</f>
        <v>15716006</v>
      </c>
      <c r="K41" s="180"/>
    </row>
    <row r="42" spans="1:11" ht="16.5">
      <c r="A42" s="2"/>
      <c r="B42" s="149"/>
      <c r="C42" s="147"/>
      <c r="D42" s="146"/>
      <c r="E42" s="146"/>
      <c r="F42" s="150"/>
      <c r="G42" s="156"/>
      <c r="H42" s="156"/>
      <c r="I42" s="161"/>
      <c r="J42" s="161"/>
      <c r="K42" s="250"/>
    </row>
    <row r="43" spans="1:11" ht="16.5">
      <c r="A43" s="162" t="s">
        <v>545</v>
      </c>
      <c r="B43" s="162"/>
      <c r="C43" s="162"/>
      <c r="D43" s="162"/>
      <c r="E43" s="162"/>
      <c r="F43" s="163"/>
      <c r="G43" s="162"/>
      <c r="H43" s="162"/>
      <c r="I43" s="162"/>
      <c r="J43" s="163"/>
      <c r="K43" s="138"/>
    </row>
    <row r="44" spans="1:11" ht="16.5">
      <c r="A44" s="142" t="s">
        <v>546</v>
      </c>
      <c r="B44" s="142"/>
      <c r="C44" s="142"/>
      <c r="D44" s="142"/>
      <c r="E44" s="142"/>
      <c r="F44" s="143"/>
      <c r="G44" s="142" t="s">
        <v>547</v>
      </c>
      <c r="H44" s="142"/>
      <c r="I44" s="142"/>
      <c r="J44" s="143"/>
      <c r="K44" s="138"/>
    </row>
    <row r="45" spans="1:11" ht="19.5">
      <c r="A45" s="187" t="s">
        <v>544</v>
      </c>
      <c r="B45" s="142"/>
      <c r="C45" s="142"/>
      <c r="D45" s="142"/>
      <c r="E45" s="142"/>
      <c r="F45" s="164"/>
      <c r="G45" s="146"/>
      <c r="H45" s="146"/>
      <c r="I45" s="146"/>
      <c r="J45" s="155"/>
      <c r="K45" s="188"/>
    </row>
    <row r="46" spans="1:11" ht="18.75">
      <c r="A46" s="187"/>
      <c r="B46" s="196" t="s">
        <v>82</v>
      </c>
      <c r="C46" s="196"/>
      <c r="D46" s="196"/>
      <c r="E46" s="196"/>
      <c r="F46" s="164"/>
      <c r="G46" s="196" t="s">
        <v>82</v>
      </c>
      <c r="H46" s="196"/>
      <c r="I46" s="196"/>
      <c r="J46" s="196"/>
      <c r="K46" s="196"/>
    </row>
    <row r="47" spans="1:11" ht="18.75">
      <c r="A47" s="187"/>
      <c r="B47" s="208" t="s">
        <v>660</v>
      </c>
      <c r="C47" s="190" t="s">
        <v>661</v>
      </c>
      <c r="D47" s="190"/>
      <c r="E47" s="251">
        <v>20000</v>
      </c>
      <c r="F47" s="164"/>
      <c r="G47" s="208"/>
      <c r="H47" s="190" t="s">
        <v>662</v>
      </c>
      <c r="I47" s="190"/>
      <c r="J47" s="191"/>
      <c r="K47" s="251">
        <v>20000</v>
      </c>
    </row>
    <row r="48" spans="1:11" ht="18.75">
      <c r="A48" s="195"/>
      <c r="B48" s="180"/>
      <c r="C48" s="214"/>
      <c r="D48" s="146"/>
      <c r="E48" s="148"/>
      <c r="F48" s="148"/>
      <c r="G48" s="218"/>
      <c r="H48" s="224"/>
      <c r="I48" s="152"/>
      <c r="J48" s="148"/>
      <c r="K48" s="225"/>
    </row>
    <row r="49" spans="1:11" ht="16.5">
      <c r="A49" s="2"/>
      <c r="B49" s="149"/>
      <c r="C49" s="147"/>
      <c r="D49" s="146"/>
      <c r="E49" s="146"/>
      <c r="F49" s="150"/>
      <c r="G49" s="156"/>
      <c r="H49" s="156"/>
      <c r="I49" s="161"/>
      <c r="J49" s="161"/>
      <c r="K49" s="180"/>
    </row>
    <row r="50" spans="1:11" ht="16.5">
      <c r="A50" s="278" t="s">
        <v>571</v>
      </c>
      <c r="B50" s="278"/>
      <c r="C50" s="278"/>
      <c r="D50" s="278"/>
      <c r="E50" s="278"/>
      <c r="F50" s="278"/>
      <c r="G50" s="278"/>
      <c r="H50" s="278"/>
      <c r="I50" s="278"/>
      <c r="J50" s="278"/>
      <c r="K50" s="138"/>
    </row>
    <row r="51" spans="1:11" ht="16.5">
      <c r="A51" s="278" t="s">
        <v>572</v>
      </c>
      <c r="B51" s="278"/>
      <c r="C51" s="278"/>
      <c r="D51" s="278"/>
      <c r="E51" s="278"/>
      <c r="F51" s="278"/>
      <c r="G51" s="278"/>
      <c r="H51" s="278"/>
      <c r="I51" s="278"/>
      <c r="J51" s="278"/>
      <c r="K51" s="138"/>
    </row>
    <row r="52" spans="1:11" ht="16.5">
      <c r="A52" s="278" t="s">
        <v>663</v>
      </c>
      <c r="B52" s="278"/>
      <c r="C52" s="278"/>
      <c r="D52" s="278"/>
      <c r="E52" s="278"/>
      <c r="F52" s="278"/>
      <c r="G52" s="278"/>
      <c r="H52" s="278"/>
      <c r="I52" s="278"/>
      <c r="J52" s="278"/>
      <c r="K52" s="138"/>
    </row>
    <row r="53" spans="1:11" ht="18.75">
      <c r="A53" s="134"/>
      <c r="B53" s="134"/>
      <c r="C53" s="134"/>
      <c r="D53" s="134"/>
      <c r="E53" s="134"/>
      <c r="F53" s="135"/>
      <c r="G53" s="134"/>
      <c r="H53" s="134"/>
      <c r="I53" s="138"/>
      <c r="J53" s="136" t="s">
        <v>542</v>
      </c>
      <c r="K53" s="138"/>
    </row>
    <row r="54" spans="1:11" ht="16.5">
      <c r="A54" s="142" t="s">
        <v>543</v>
      </c>
      <c r="B54" s="142"/>
      <c r="C54" s="142"/>
      <c r="D54" s="142"/>
      <c r="E54" s="142"/>
      <c r="F54" s="143"/>
      <c r="G54" s="142"/>
      <c r="H54" s="142"/>
      <c r="I54" s="142"/>
      <c r="J54" s="137"/>
      <c r="K54" s="138"/>
    </row>
    <row r="55" spans="1:11" ht="16.5">
      <c r="A55" s="2"/>
      <c r="B55" s="141" t="s">
        <v>635</v>
      </c>
      <c r="C55" s="141"/>
      <c r="D55" s="141"/>
      <c r="E55" s="141"/>
      <c r="F55" s="144"/>
      <c r="G55" s="144"/>
      <c r="H55" s="144"/>
      <c r="I55" s="144"/>
      <c r="J55" s="252">
        <v>903629</v>
      </c>
      <c r="K55" s="138"/>
    </row>
    <row r="56" spans="1:11" ht="16.5">
      <c r="A56" s="2"/>
      <c r="B56" s="146"/>
      <c r="C56" s="147" t="s">
        <v>550</v>
      </c>
      <c r="D56" s="146"/>
      <c r="E56" s="146"/>
      <c r="F56" s="148"/>
      <c r="G56" s="148"/>
      <c r="H56" s="148"/>
      <c r="I56" s="148"/>
      <c r="J56" s="150"/>
      <c r="K56" s="138"/>
    </row>
    <row r="57" spans="1:11" ht="16.5">
      <c r="A57" s="2"/>
      <c r="B57" s="146"/>
      <c r="C57" s="146"/>
      <c r="D57" s="146"/>
      <c r="E57" s="146"/>
      <c r="F57" s="148"/>
      <c r="G57" s="148"/>
      <c r="H57" s="148"/>
      <c r="I57" s="148"/>
      <c r="J57" s="150"/>
      <c r="K57" s="138"/>
    </row>
    <row r="58" spans="1:11" ht="16.5">
      <c r="A58" s="151" t="s">
        <v>544</v>
      </c>
      <c r="B58" s="152"/>
      <c r="C58" s="152"/>
      <c r="D58" s="152"/>
      <c r="E58" s="152"/>
      <c r="F58" s="153"/>
      <c r="G58" s="154"/>
      <c r="H58" s="142"/>
      <c r="I58" s="142"/>
      <c r="J58" s="253"/>
      <c r="K58" s="138"/>
    </row>
    <row r="59" spans="1:11" ht="16.5">
      <c r="A59" s="2"/>
      <c r="B59" s="190" t="s">
        <v>637</v>
      </c>
      <c r="C59" s="209"/>
      <c r="D59" s="181"/>
      <c r="E59" s="141"/>
      <c r="F59" s="157"/>
      <c r="G59" s="158"/>
      <c r="H59" s="158"/>
      <c r="I59" s="158"/>
      <c r="J59" s="252">
        <v>903629</v>
      </c>
      <c r="K59" s="138"/>
    </row>
    <row r="60" spans="1:11" ht="16.5">
      <c r="A60" s="2"/>
      <c r="B60" s="193"/>
      <c r="C60" s="147" t="s">
        <v>550</v>
      </c>
      <c r="D60" s="166"/>
      <c r="E60" s="146"/>
      <c r="F60" s="150"/>
      <c r="G60" s="156"/>
      <c r="H60" s="156"/>
      <c r="I60" s="156"/>
      <c r="J60" s="150"/>
      <c r="K60" s="138"/>
    </row>
    <row r="61" spans="2:11" ht="18.75">
      <c r="B61" s="146"/>
      <c r="C61" s="186"/>
      <c r="D61" s="186"/>
      <c r="E61" s="148"/>
      <c r="F61" s="199"/>
      <c r="G61" s="183"/>
      <c r="H61" s="183"/>
      <c r="I61" s="183"/>
      <c r="J61" s="198"/>
      <c r="K61" s="197"/>
    </row>
    <row r="62" spans="1:11" ht="16.5">
      <c r="A62" s="168" t="s">
        <v>665</v>
      </c>
      <c r="B62" s="166"/>
      <c r="C62" s="166"/>
      <c r="D62" s="166"/>
      <c r="E62" s="166"/>
      <c r="F62" s="167"/>
      <c r="G62" s="166"/>
      <c r="H62" s="169"/>
      <c r="I62" s="170"/>
      <c r="J62" s="148"/>
      <c r="K62" s="138"/>
    </row>
    <row r="63" spans="1:11" ht="16.5">
      <c r="A63" s="168"/>
      <c r="B63" s="166"/>
      <c r="C63" s="166"/>
      <c r="D63" s="166"/>
      <c r="E63" s="166"/>
      <c r="F63" s="167"/>
      <c r="G63" s="166"/>
      <c r="H63" s="169"/>
      <c r="I63" s="170"/>
      <c r="J63" s="148"/>
      <c r="K63" s="138"/>
    </row>
    <row r="64" spans="1:11" ht="16.5">
      <c r="A64" s="168"/>
      <c r="B64" s="166"/>
      <c r="C64" s="166"/>
      <c r="D64" s="166"/>
      <c r="E64" s="166"/>
      <c r="F64" s="167"/>
      <c r="G64" s="166"/>
      <c r="H64" s="169"/>
      <c r="I64" s="170"/>
      <c r="J64" s="148"/>
      <c r="K64" s="138"/>
    </row>
    <row r="65" spans="1:11" ht="16.5">
      <c r="A65" s="168"/>
      <c r="B65" s="166"/>
      <c r="C65" s="166"/>
      <c r="D65" s="166"/>
      <c r="E65" s="166"/>
      <c r="F65" s="167"/>
      <c r="G65" s="171"/>
      <c r="H65" s="279" t="s">
        <v>548</v>
      </c>
      <c r="I65" s="279"/>
      <c r="J65" s="279"/>
      <c r="K65" s="138"/>
    </row>
    <row r="66" spans="1:11" ht="16.5">
      <c r="A66" s="168"/>
      <c r="B66" s="166"/>
      <c r="C66" s="166"/>
      <c r="D66" s="166"/>
      <c r="E66" s="166"/>
      <c r="F66" s="167"/>
      <c r="G66" s="166"/>
      <c r="H66" s="279" t="s">
        <v>78</v>
      </c>
      <c r="I66" s="279"/>
      <c r="J66" s="279"/>
      <c r="K66" s="140"/>
    </row>
    <row r="67" spans="1:11" ht="16.5">
      <c r="A67" s="168"/>
      <c r="B67" s="166"/>
      <c r="C67" s="166"/>
      <c r="D67" s="166"/>
      <c r="E67" s="166"/>
      <c r="F67" s="167"/>
      <c r="G67" s="166"/>
      <c r="H67" s="172"/>
      <c r="I67" s="172"/>
      <c r="J67" s="148"/>
      <c r="K67" s="140"/>
    </row>
  </sheetData>
  <sheetProtection/>
  <mergeCells count="6">
    <mergeCell ref="A1:J1"/>
    <mergeCell ref="A50:J50"/>
    <mergeCell ref="A51:J51"/>
    <mergeCell ref="A52:J52"/>
    <mergeCell ref="H65:J65"/>
    <mergeCell ref="H66:J6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63"/>
  <sheetViews>
    <sheetView zoomScalePageLayoutView="0" workbookViewId="0" topLeftCell="A1">
      <pane xSplit="2" ySplit="6" topLeftCell="C13" activePane="bottomRight" state="frozen"/>
      <selection pane="topLeft" activeCell="AB1" sqref="AB1:AL16384"/>
      <selection pane="topRight" activeCell="AB1" sqref="AB1:AL16384"/>
      <selection pane="bottomLeft" activeCell="AB1" sqref="AB1:AL16384"/>
      <selection pane="bottomRight" activeCell="A4" sqref="A4:IV4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140625" style="2" hidden="1" customWidth="1"/>
    <col min="4" max="4" width="12.140625" style="2" customWidth="1"/>
    <col min="5" max="10" width="12.140625" style="2" hidden="1" customWidth="1"/>
    <col min="11" max="11" width="12.140625" style="16" hidden="1" customWidth="1"/>
    <col min="12" max="12" width="12.140625" style="16" customWidth="1"/>
    <col min="13" max="19" width="12.140625" style="16" hidden="1" customWidth="1"/>
    <col min="20" max="20" width="12.140625" style="16" customWidth="1"/>
    <col min="21" max="27" width="12.140625" style="16" hidden="1" customWidth="1"/>
    <col min="28" max="28" width="12.140625" style="2" customWidth="1"/>
    <col min="29" max="34" width="12.140625" style="2" hidden="1" customWidth="1"/>
    <col min="35" max="39" width="0" style="2" hidden="1" customWidth="1"/>
    <col min="40" max="16384" width="9.140625" style="2" customWidth="1"/>
  </cols>
  <sheetData>
    <row r="1" spans="1:33" ht="15.75">
      <c r="A1" s="292" t="s">
        <v>683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</row>
    <row r="2" spans="1:33" ht="15.75">
      <c r="A2" s="292" t="s">
        <v>447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</row>
    <row r="3" spans="1:33" ht="15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</row>
    <row r="4" spans="3:34" ht="15.75" hidden="1">
      <c r="C4" s="132" t="s">
        <v>692</v>
      </c>
      <c r="D4" s="132" t="s">
        <v>752</v>
      </c>
      <c r="E4" s="132"/>
      <c r="F4" s="132"/>
      <c r="G4" s="132"/>
      <c r="H4" s="132"/>
      <c r="I4" s="132"/>
      <c r="J4" s="132"/>
      <c r="K4" s="132" t="s">
        <v>692</v>
      </c>
      <c r="L4" s="132" t="s">
        <v>752</v>
      </c>
      <c r="M4" s="132"/>
      <c r="N4" s="132"/>
      <c r="O4" s="132"/>
      <c r="P4" s="132"/>
      <c r="Q4" s="132"/>
      <c r="R4" s="132"/>
      <c r="S4" s="132" t="s">
        <v>692</v>
      </c>
      <c r="T4" s="132" t="s">
        <v>752</v>
      </c>
      <c r="U4" s="132"/>
      <c r="V4" s="132"/>
      <c r="W4" s="132"/>
      <c r="X4" s="132"/>
      <c r="Y4" s="132"/>
      <c r="Z4" s="132"/>
      <c r="AA4" s="132" t="s">
        <v>692</v>
      </c>
      <c r="AB4" s="132" t="s">
        <v>752</v>
      </c>
      <c r="AC4" s="132"/>
      <c r="AD4" s="132"/>
      <c r="AE4" s="132"/>
      <c r="AF4" s="132"/>
      <c r="AG4" s="132"/>
      <c r="AH4" s="132"/>
    </row>
    <row r="5" spans="1:34" s="3" customFormat="1" ht="15.75" customHeight="1">
      <c r="A5" s="296" t="s">
        <v>263</v>
      </c>
      <c r="B5" s="315" t="s">
        <v>140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120</v>
      </c>
      <c r="L5" s="4" t="s">
        <v>120</v>
      </c>
      <c r="M5" s="4" t="s">
        <v>120</v>
      </c>
      <c r="N5" s="4" t="s">
        <v>120</v>
      </c>
      <c r="O5" s="4" t="s">
        <v>120</v>
      </c>
      <c r="P5" s="4" t="s">
        <v>120</v>
      </c>
      <c r="Q5" s="4" t="s">
        <v>120</v>
      </c>
      <c r="R5" s="4" t="s">
        <v>120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s="3" customFormat="1" ht="15.75">
      <c r="A6" s="297"/>
      <c r="B6" s="316"/>
      <c r="C6" s="38" t="s">
        <v>693</v>
      </c>
      <c r="D6" s="38" t="s">
        <v>693</v>
      </c>
      <c r="E6" s="38" t="s">
        <v>693</v>
      </c>
      <c r="F6" s="38" t="s">
        <v>693</v>
      </c>
      <c r="G6" s="38" t="s">
        <v>693</v>
      </c>
      <c r="H6" s="38" t="s">
        <v>693</v>
      </c>
      <c r="I6" s="38" t="s">
        <v>693</v>
      </c>
      <c r="J6" s="38" t="s">
        <v>693</v>
      </c>
      <c r="K6" s="38" t="s">
        <v>693</v>
      </c>
      <c r="L6" s="38" t="s">
        <v>693</v>
      </c>
      <c r="M6" s="38" t="s">
        <v>693</v>
      </c>
      <c r="N6" s="38" t="s">
        <v>693</v>
      </c>
      <c r="O6" s="38" t="s">
        <v>693</v>
      </c>
      <c r="P6" s="38" t="s">
        <v>693</v>
      </c>
      <c r="Q6" s="38" t="s">
        <v>693</v>
      </c>
      <c r="R6" s="38" t="s">
        <v>693</v>
      </c>
      <c r="S6" s="38" t="s">
        <v>693</v>
      </c>
      <c r="T6" s="38" t="s">
        <v>693</v>
      </c>
      <c r="U6" s="38" t="s">
        <v>693</v>
      </c>
      <c r="V6" s="38" t="s">
        <v>693</v>
      </c>
      <c r="W6" s="38" t="s">
        <v>693</v>
      </c>
      <c r="X6" s="38" t="s">
        <v>693</v>
      </c>
      <c r="Y6" s="38" t="s">
        <v>693</v>
      </c>
      <c r="Z6" s="38" t="s">
        <v>693</v>
      </c>
      <c r="AA6" s="38" t="s">
        <v>693</v>
      </c>
      <c r="AB6" s="38" t="s">
        <v>693</v>
      </c>
      <c r="AC6" s="38" t="s">
        <v>693</v>
      </c>
      <c r="AD6" s="38" t="s">
        <v>693</v>
      </c>
      <c r="AE6" s="38" t="s">
        <v>693</v>
      </c>
      <c r="AF6" s="38" t="s">
        <v>693</v>
      </c>
      <c r="AG6" s="38" t="s">
        <v>693</v>
      </c>
      <c r="AH6" s="38" t="s">
        <v>693</v>
      </c>
    </row>
    <row r="7" spans="1:39" s="3" customFormat="1" ht="33.75" customHeight="1">
      <c r="A7" s="7" t="s">
        <v>237</v>
      </c>
      <c r="B7" s="97">
        <v>2</v>
      </c>
      <c r="C7" s="5">
        <v>5200000</v>
      </c>
      <c r="D7" s="5">
        <v>5200000</v>
      </c>
      <c r="E7" s="5"/>
      <c r="F7" s="5"/>
      <c r="G7" s="5"/>
      <c r="H7" s="5"/>
      <c r="I7" s="5"/>
      <c r="J7" s="5"/>
      <c r="K7" s="5">
        <v>1100000</v>
      </c>
      <c r="L7" s="5">
        <v>1100000</v>
      </c>
      <c r="M7" s="5"/>
      <c r="N7" s="5"/>
      <c r="O7" s="5"/>
      <c r="P7" s="5"/>
      <c r="Q7" s="5"/>
      <c r="R7" s="5"/>
      <c r="S7" s="5">
        <v>1500000</v>
      </c>
      <c r="T7" s="5">
        <v>1500000</v>
      </c>
      <c r="U7" s="5"/>
      <c r="V7" s="5"/>
      <c r="W7" s="5"/>
      <c r="X7" s="5"/>
      <c r="Y7" s="5"/>
      <c r="Z7" s="5"/>
      <c r="AA7" s="5">
        <f>C7+K7+S7</f>
        <v>7800000</v>
      </c>
      <c r="AB7" s="5">
        <f aca="true" t="shared" si="0" ref="AB7:AH7">D7+L7+T7</f>
        <v>7800000</v>
      </c>
      <c r="AC7" s="5">
        <f t="shared" si="0"/>
        <v>0</v>
      </c>
      <c r="AD7" s="5">
        <f t="shared" si="0"/>
        <v>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269">
        <f aca="true" t="shared" si="1" ref="AI7:AI38">D7-C7</f>
        <v>0</v>
      </c>
      <c r="AJ7" s="269">
        <f aca="true" t="shared" si="2" ref="AJ7:AJ38">L7-K7</f>
        <v>0</v>
      </c>
      <c r="AK7" s="269">
        <f aca="true" t="shared" si="3" ref="AK7:AK38">T7-S7</f>
        <v>0</v>
      </c>
      <c r="AL7" s="269">
        <f aca="true" t="shared" si="4" ref="AL7:AL38">AB7-AA7</f>
        <v>0</v>
      </c>
      <c r="AM7" s="269">
        <f aca="true" t="shared" si="5" ref="AM7:AM38">AL7-AK7-AJ7-AI7</f>
        <v>0</v>
      </c>
    </row>
    <row r="8" spans="1:39" s="3" customFormat="1" ht="31.5" hidden="1">
      <c r="A8" s="7" t="s">
        <v>536</v>
      </c>
      <c r="B8" s="97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e">
        <f>C8+K8+S8+#REF!</f>
        <v>#REF!</v>
      </c>
      <c r="AB8" s="5" t="e">
        <f>D8+L8+T8+#REF!</f>
        <v>#REF!</v>
      </c>
      <c r="AC8" s="5" t="e">
        <f>E8+M8+U8+#REF!</f>
        <v>#REF!</v>
      </c>
      <c r="AD8" s="5" t="e">
        <f>F8+N8+V8+#REF!</f>
        <v>#REF!</v>
      </c>
      <c r="AE8" s="5" t="e">
        <f>G8+O8+W8+#REF!</f>
        <v>#REF!</v>
      </c>
      <c r="AF8" s="5" t="e">
        <f>H8+P8+X8+#REF!</f>
        <v>#REF!</v>
      </c>
      <c r="AG8" s="5" t="e">
        <f>I8+Q8+Y8+#REF!</f>
        <v>#REF!</v>
      </c>
      <c r="AH8" s="5" t="e">
        <f>J8+R8+Z8+#REF!</f>
        <v>#REF!</v>
      </c>
      <c r="AI8" s="269">
        <f t="shared" si="1"/>
        <v>0</v>
      </c>
      <c r="AJ8" s="269">
        <f t="shared" si="2"/>
        <v>0</v>
      </c>
      <c r="AK8" s="269">
        <f t="shared" si="3"/>
        <v>0</v>
      </c>
      <c r="AL8" s="269" t="e">
        <f t="shared" si="4"/>
        <v>#REF!</v>
      </c>
      <c r="AM8" s="269" t="e">
        <f t="shared" si="5"/>
        <v>#REF!</v>
      </c>
    </row>
    <row r="9" spans="1:39" s="3" customFormat="1" ht="31.5">
      <c r="A9" s="7" t="s">
        <v>497</v>
      </c>
      <c r="B9" s="97">
        <v>3</v>
      </c>
      <c r="C9" s="5">
        <v>1516000</v>
      </c>
      <c r="D9" s="5">
        <v>1516000</v>
      </c>
      <c r="E9" s="5"/>
      <c r="F9" s="5"/>
      <c r="G9" s="5"/>
      <c r="H9" s="5"/>
      <c r="I9" s="5"/>
      <c r="J9" s="5"/>
      <c r="K9" s="5">
        <v>300000</v>
      </c>
      <c r="L9" s="5">
        <v>300000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aca="true" t="shared" si="6" ref="AA9:AA63">C9+K9+S9</f>
        <v>1816000</v>
      </c>
      <c r="AB9" s="5">
        <f aca="true" t="shared" si="7" ref="AB9:AB63">D9+L9+T9</f>
        <v>1816000</v>
      </c>
      <c r="AC9" s="5">
        <f aca="true" t="shared" si="8" ref="AC9:AC63">E9+M9+U9</f>
        <v>0</v>
      </c>
      <c r="AD9" s="5">
        <f aca="true" t="shared" si="9" ref="AD9:AD63">F9+N9+V9</f>
        <v>0</v>
      </c>
      <c r="AE9" s="5">
        <f aca="true" t="shared" si="10" ref="AE9:AE63">G9+O9+W9</f>
        <v>0</v>
      </c>
      <c r="AF9" s="5">
        <f aca="true" t="shared" si="11" ref="AF9:AF63">H9+P9+X9</f>
        <v>0</v>
      </c>
      <c r="AG9" s="5">
        <f aca="true" t="shared" si="12" ref="AG9:AG63">I9+Q9+Y9</f>
        <v>0</v>
      </c>
      <c r="AH9" s="5">
        <f aca="true" t="shared" si="13" ref="AH9:AH63">J9+R9+Z9</f>
        <v>0</v>
      </c>
      <c r="AI9" s="269">
        <f t="shared" si="1"/>
        <v>0</v>
      </c>
      <c r="AJ9" s="269">
        <f t="shared" si="2"/>
        <v>0</v>
      </c>
      <c r="AK9" s="269">
        <f t="shared" si="3"/>
        <v>0</v>
      </c>
      <c r="AL9" s="269">
        <f t="shared" si="4"/>
        <v>0</v>
      </c>
      <c r="AM9" s="269">
        <f t="shared" si="5"/>
        <v>0</v>
      </c>
    </row>
    <row r="10" spans="1:39" s="3" customFormat="1" ht="15.75">
      <c r="A10" s="117" t="s">
        <v>492</v>
      </c>
      <c r="B10" s="97">
        <v>3</v>
      </c>
      <c r="C10" s="5">
        <v>50000</v>
      </c>
      <c r="D10" s="5">
        <v>50000</v>
      </c>
      <c r="E10" s="5"/>
      <c r="F10" s="5"/>
      <c r="G10" s="5"/>
      <c r="H10" s="5"/>
      <c r="I10" s="5"/>
      <c r="J10" s="5"/>
      <c r="K10" s="5">
        <v>25000</v>
      </c>
      <c r="L10" s="5">
        <v>25000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6"/>
        <v>75000</v>
      </c>
      <c r="AB10" s="5">
        <f t="shared" si="7"/>
        <v>75000</v>
      </c>
      <c r="AC10" s="5">
        <f t="shared" si="8"/>
        <v>0</v>
      </c>
      <c r="AD10" s="5">
        <f t="shared" si="9"/>
        <v>0</v>
      </c>
      <c r="AE10" s="5">
        <f t="shared" si="10"/>
        <v>0</v>
      </c>
      <c r="AF10" s="5">
        <f t="shared" si="11"/>
        <v>0</v>
      </c>
      <c r="AG10" s="5">
        <f t="shared" si="12"/>
        <v>0</v>
      </c>
      <c r="AH10" s="5">
        <f t="shared" si="13"/>
        <v>0</v>
      </c>
      <c r="AI10" s="269">
        <f t="shared" si="1"/>
        <v>0</v>
      </c>
      <c r="AJ10" s="269">
        <f t="shared" si="2"/>
        <v>0</v>
      </c>
      <c r="AK10" s="269">
        <f t="shared" si="3"/>
        <v>0</v>
      </c>
      <c r="AL10" s="269">
        <f t="shared" si="4"/>
        <v>0</v>
      </c>
      <c r="AM10" s="269">
        <f t="shared" si="5"/>
        <v>0</v>
      </c>
    </row>
    <row r="11" spans="1:39" s="3" customFormat="1" ht="15.75">
      <c r="A11" s="7" t="s">
        <v>238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200000</v>
      </c>
      <c r="T11" s="5">
        <v>200000</v>
      </c>
      <c r="U11" s="5"/>
      <c r="V11" s="5"/>
      <c r="W11" s="5"/>
      <c r="X11" s="5"/>
      <c r="Y11" s="5"/>
      <c r="Z11" s="5"/>
      <c r="AA11" s="5">
        <f t="shared" si="6"/>
        <v>200000</v>
      </c>
      <c r="AB11" s="5">
        <f t="shared" si="7"/>
        <v>200000</v>
      </c>
      <c r="AC11" s="5">
        <f t="shared" si="8"/>
        <v>0</v>
      </c>
      <c r="AD11" s="5">
        <f t="shared" si="9"/>
        <v>0</v>
      </c>
      <c r="AE11" s="5">
        <f t="shared" si="10"/>
        <v>0</v>
      </c>
      <c r="AF11" s="5">
        <f t="shared" si="11"/>
        <v>0</v>
      </c>
      <c r="AG11" s="5">
        <f t="shared" si="12"/>
        <v>0</v>
      </c>
      <c r="AH11" s="5">
        <f t="shared" si="13"/>
        <v>0</v>
      </c>
      <c r="AI11" s="269">
        <f t="shared" si="1"/>
        <v>0</v>
      </c>
      <c r="AJ11" s="269">
        <f t="shared" si="2"/>
        <v>0</v>
      </c>
      <c r="AK11" s="269">
        <f t="shared" si="3"/>
        <v>0</v>
      </c>
      <c r="AL11" s="269">
        <f t="shared" si="4"/>
        <v>0</v>
      </c>
      <c r="AM11" s="269">
        <f t="shared" si="5"/>
        <v>0</v>
      </c>
    </row>
    <row r="12" spans="1:39" s="3" customFormat="1" ht="31.5">
      <c r="A12" s="7" t="s">
        <v>239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150000</v>
      </c>
      <c r="T12" s="5">
        <v>150000</v>
      </c>
      <c r="U12" s="5"/>
      <c r="V12" s="5"/>
      <c r="W12" s="5"/>
      <c r="X12" s="5"/>
      <c r="Y12" s="5"/>
      <c r="Z12" s="5"/>
      <c r="AA12" s="5">
        <f t="shared" si="6"/>
        <v>150000</v>
      </c>
      <c r="AB12" s="5">
        <f t="shared" si="7"/>
        <v>150000</v>
      </c>
      <c r="AC12" s="5">
        <f t="shared" si="8"/>
        <v>0</v>
      </c>
      <c r="AD12" s="5">
        <f t="shared" si="9"/>
        <v>0</v>
      </c>
      <c r="AE12" s="5">
        <f t="shared" si="10"/>
        <v>0</v>
      </c>
      <c r="AF12" s="5">
        <f t="shared" si="11"/>
        <v>0</v>
      </c>
      <c r="AG12" s="5">
        <f t="shared" si="12"/>
        <v>0</v>
      </c>
      <c r="AH12" s="5">
        <f t="shared" si="13"/>
        <v>0</v>
      </c>
      <c r="AI12" s="269">
        <f t="shared" si="1"/>
        <v>0</v>
      </c>
      <c r="AJ12" s="269">
        <f t="shared" si="2"/>
        <v>0</v>
      </c>
      <c r="AK12" s="269">
        <f t="shared" si="3"/>
        <v>0</v>
      </c>
      <c r="AL12" s="269">
        <f t="shared" si="4"/>
        <v>0</v>
      </c>
      <c r="AM12" s="269">
        <f t="shared" si="5"/>
        <v>0</v>
      </c>
    </row>
    <row r="13" spans="1:39" s="3" customFormat="1" ht="15.75">
      <c r="A13" s="7" t="s">
        <v>240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50000</v>
      </c>
      <c r="T13" s="5">
        <v>50000</v>
      </c>
      <c r="U13" s="5"/>
      <c r="V13" s="5"/>
      <c r="W13" s="5"/>
      <c r="X13" s="5"/>
      <c r="Y13" s="5"/>
      <c r="Z13" s="5"/>
      <c r="AA13" s="5">
        <f t="shared" si="6"/>
        <v>50000</v>
      </c>
      <c r="AB13" s="5">
        <f t="shared" si="7"/>
        <v>50000</v>
      </c>
      <c r="AC13" s="5">
        <f t="shared" si="8"/>
        <v>0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5">
        <f t="shared" si="12"/>
        <v>0</v>
      </c>
      <c r="AH13" s="5">
        <f t="shared" si="13"/>
        <v>0</v>
      </c>
      <c r="AI13" s="269">
        <f t="shared" si="1"/>
        <v>0</v>
      </c>
      <c r="AJ13" s="269">
        <f t="shared" si="2"/>
        <v>0</v>
      </c>
      <c r="AK13" s="269">
        <f t="shared" si="3"/>
        <v>0</v>
      </c>
      <c r="AL13" s="269">
        <f t="shared" si="4"/>
        <v>0</v>
      </c>
      <c r="AM13" s="269">
        <f t="shared" si="5"/>
        <v>0</v>
      </c>
    </row>
    <row r="14" spans="1:39" s="3" customFormat="1" ht="15.75" hidden="1">
      <c r="A14" s="7" t="s">
        <v>241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6"/>
        <v>0</v>
      </c>
      <c r="AB14" s="5">
        <f t="shared" si="7"/>
        <v>0</v>
      </c>
      <c r="AC14" s="5">
        <f t="shared" si="8"/>
        <v>0</v>
      </c>
      <c r="AD14" s="5">
        <f t="shared" si="9"/>
        <v>0</v>
      </c>
      <c r="AE14" s="5">
        <f t="shared" si="10"/>
        <v>0</v>
      </c>
      <c r="AF14" s="5">
        <f t="shared" si="11"/>
        <v>0</v>
      </c>
      <c r="AG14" s="5">
        <f t="shared" si="12"/>
        <v>0</v>
      </c>
      <c r="AH14" s="5">
        <f t="shared" si="13"/>
        <v>0</v>
      </c>
      <c r="AI14" s="269">
        <f t="shared" si="1"/>
        <v>0</v>
      </c>
      <c r="AJ14" s="269">
        <f t="shared" si="2"/>
        <v>0</v>
      </c>
      <c r="AK14" s="269">
        <f t="shared" si="3"/>
        <v>0</v>
      </c>
      <c r="AL14" s="269">
        <f t="shared" si="4"/>
        <v>0</v>
      </c>
      <c r="AM14" s="269">
        <f t="shared" si="5"/>
        <v>0</v>
      </c>
    </row>
    <row r="15" spans="1:39" s="3" customFormat="1" ht="15.75" hidden="1">
      <c r="A15" s="7" t="s">
        <v>242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6"/>
        <v>0</v>
      </c>
      <c r="AB15" s="5">
        <f t="shared" si="7"/>
        <v>0</v>
      </c>
      <c r="AC15" s="5">
        <f t="shared" si="8"/>
        <v>0</v>
      </c>
      <c r="AD15" s="5">
        <f t="shared" si="9"/>
        <v>0</v>
      </c>
      <c r="AE15" s="5">
        <f t="shared" si="10"/>
        <v>0</v>
      </c>
      <c r="AF15" s="5">
        <f t="shared" si="11"/>
        <v>0</v>
      </c>
      <c r="AG15" s="5">
        <f t="shared" si="12"/>
        <v>0</v>
      </c>
      <c r="AH15" s="5">
        <f t="shared" si="13"/>
        <v>0</v>
      </c>
      <c r="AI15" s="269">
        <f t="shared" si="1"/>
        <v>0</v>
      </c>
      <c r="AJ15" s="269">
        <f t="shared" si="2"/>
        <v>0</v>
      </c>
      <c r="AK15" s="269">
        <f t="shared" si="3"/>
        <v>0</v>
      </c>
      <c r="AL15" s="269">
        <f t="shared" si="4"/>
        <v>0</v>
      </c>
      <c r="AM15" s="269">
        <f t="shared" si="5"/>
        <v>0</v>
      </c>
    </row>
    <row r="16" spans="1:39" s="3" customFormat="1" ht="15.75" hidden="1">
      <c r="A16" s="7" t="s">
        <v>498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6"/>
        <v>0</v>
      </c>
      <c r="AB16" s="5">
        <f t="shared" si="7"/>
        <v>0</v>
      </c>
      <c r="AC16" s="5">
        <f t="shared" si="8"/>
        <v>0</v>
      </c>
      <c r="AD16" s="5">
        <f t="shared" si="9"/>
        <v>0</v>
      </c>
      <c r="AE16" s="5">
        <f t="shared" si="10"/>
        <v>0</v>
      </c>
      <c r="AF16" s="5">
        <f t="shared" si="11"/>
        <v>0</v>
      </c>
      <c r="AG16" s="5">
        <f t="shared" si="12"/>
        <v>0</v>
      </c>
      <c r="AH16" s="5">
        <f t="shared" si="13"/>
        <v>0</v>
      </c>
      <c r="AI16" s="269">
        <f t="shared" si="1"/>
        <v>0</v>
      </c>
      <c r="AJ16" s="269">
        <f t="shared" si="2"/>
        <v>0</v>
      </c>
      <c r="AK16" s="269">
        <f t="shared" si="3"/>
        <v>0</v>
      </c>
      <c r="AL16" s="269">
        <f t="shared" si="4"/>
        <v>0</v>
      </c>
      <c r="AM16" s="269">
        <f t="shared" si="5"/>
        <v>0</v>
      </c>
    </row>
    <row r="17" spans="1:39" s="3" customFormat="1" ht="15.75" hidden="1">
      <c r="A17" s="7" t="s">
        <v>499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6"/>
        <v>0</v>
      </c>
      <c r="AB17" s="5">
        <f t="shared" si="7"/>
        <v>0</v>
      </c>
      <c r="AC17" s="5">
        <f t="shared" si="8"/>
        <v>0</v>
      </c>
      <c r="AD17" s="5">
        <f t="shared" si="9"/>
        <v>0</v>
      </c>
      <c r="AE17" s="5">
        <f t="shared" si="10"/>
        <v>0</v>
      </c>
      <c r="AF17" s="5">
        <f t="shared" si="11"/>
        <v>0</v>
      </c>
      <c r="AG17" s="5">
        <f t="shared" si="12"/>
        <v>0</v>
      </c>
      <c r="AH17" s="5">
        <f t="shared" si="13"/>
        <v>0</v>
      </c>
      <c r="AI17" s="269">
        <f t="shared" si="1"/>
        <v>0</v>
      </c>
      <c r="AJ17" s="269">
        <f t="shared" si="2"/>
        <v>0</v>
      </c>
      <c r="AK17" s="269">
        <f t="shared" si="3"/>
        <v>0</v>
      </c>
      <c r="AL17" s="269">
        <f t="shared" si="4"/>
        <v>0</v>
      </c>
      <c r="AM17" s="269">
        <f t="shared" si="5"/>
        <v>0</v>
      </c>
    </row>
    <row r="18" spans="1:39" s="3" customFormat="1" ht="31.5" hidden="1">
      <c r="A18" s="7" t="s">
        <v>500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6"/>
        <v>0</v>
      </c>
      <c r="AB18" s="5">
        <f t="shared" si="7"/>
        <v>0</v>
      </c>
      <c r="AC18" s="5">
        <f t="shared" si="8"/>
        <v>0</v>
      </c>
      <c r="AD18" s="5">
        <f t="shared" si="9"/>
        <v>0</v>
      </c>
      <c r="AE18" s="5">
        <f t="shared" si="10"/>
        <v>0</v>
      </c>
      <c r="AF18" s="5">
        <f t="shared" si="11"/>
        <v>0</v>
      </c>
      <c r="AG18" s="5">
        <f t="shared" si="12"/>
        <v>0</v>
      </c>
      <c r="AH18" s="5">
        <f t="shared" si="13"/>
        <v>0</v>
      </c>
      <c r="AI18" s="269">
        <f t="shared" si="1"/>
        <v>0</v>
      </c>
      <c r="AJ18" s="269">
        <f t="shared" si="2"/>
        <v>0</v>
      </c>
      <c r="AK18" s="269">
        <f t="shared" si="3"/>
        <v>0</v>
      </c>
      <c r="AL18" s="269">
        <f t="shared" si="4"/>
        <v>0</v>
      </c>
      <c r="AM18" s="269">
        <f t="shared" si="5"/>
        <v>0</v>
      </c>
    </row>
    <row r="19" spans="1:39" s="3" customFormat="1" ht="31.5">
      <c r="A19" s="7" t="s">
        <v>689</v>
      </c>
      <c r="B19" s="97">
        <v>2</v>
      </c>
      <c r="C19" s="5">
        <v>10310895</v>
      </c>
      <c r="D19" s="5">
        <v>10310895</v>
      </c>
      <c r="E19" s="5"/>
      <c r="F19" s="5"/>
      <c r="G19" s="5"/>
      <c r="H19" s="5"/>
      <c r="I19" s="5"/>
      <c r="J19" s="5"/>
      <c r="K19" s="5">
        <v>1005291</v>
      </c>
      <c r="L19" s="5">
        <v>1005291</v>
      </c>
      <c r="M19" s="5"/>
      <c r="N19" s="5"/>
      <c r="O19" s="5"/>
      <c r="P19" s="5"/>
      <c r="Q19" s="5"/>
      <c r="R19" s="5"/>
      <c r="S19" s="5">
        <v>4162831</v>
      </c>
      <c r="T19" s="5">
        <v>4162831</v>
      </c>
      <c r="U19" s="5"/>
      <c r="V19" s="5"/>
      <c r="W19" s="5"/>
      <c r="X19" s="5"/>
      <c r="Y19" s="5"/>
      <c r="Z19" s="5"/>
      <c r="AA19" s="5">
        <f t="shared" si="6"/>
        <v>15479017</v>
      </c>
      <c r="AB19" s="5">
        <f t="shared" si="7"/>
        <v>15479017</v>
      </c>
      <c r="AC19" s="5">
        <f t="shared" si="8"/>
        <v>0</v>
      </c>
      <c r="AD19" s="5">
        <f t="shared" si="9"/>
        <v>0</v>
      </c>
      <c r="AE19" s="5">
        <f t="shared" si="10"/>
        <v>0</v>
      </c>
      <c r="AF19" s="5">
        <f t="shared" si="11"/>
        <v>0</v>
      </c>
      <c r="AG19" s="5">
        <f t="shared" si="12"/>
        <v>0</v>
      </c>
      <c r="AH19" s="5">
        <f t="shared" si="13"/>
        <v>0</v>
      </c>
      <c r="AI19" s="269">
        <f t="shared" si="1"/>
        <v>0</v>
      </c>
      <c r="AJ19" s="269">
        <f t="shared" si="2"/>
        <v>0</v>
      </c>
      <c r="AK19" s="269">
        <f t="shared" si="3"/>
        <v>0</v>
      </c>
      <c r="AL19" s="269">
        <f t="shared" si="4"/>
        <v>0</v>
      </c>
      <c r="AM19" s="269">
        <f t="shared" si="5"/>
        <v>0</v>
      </c>
    </row>
    <row r="20" spans="1:39" s="3" customFormat="1" ht="31.5">
      <c r="A20" s="7" t="s">
        <v>690</v>
      </c>
      <c r="B20" s="97">
        <v>2</v>
      </c>
      <c r="C20" s="5">
        <v>12621240</v>
      </c>
      <c r="D20" s="5">
        <v>12621240</v>
      </c>
      <c r="E20" s="5"/>
      <c r="F20" s="5"/>
      <c r="G20" s="5"/>
      <c r="H20" s="5"/>
      <c r="I20" s="5"/>
      <c r="J20" s="5"/>
      <c r="K20" s="5">
        <v>1230543</v>
      </c>
      <c r="L20" s="5">
        <v>1230543</v>
      </c>
      <c r="M20" s="5"/>
      <c r="N20" s="5"/>
      <c r="O20" s="5"/>
      <c r="P20" s="5"/>
      <c r="Q20" s="5"/>
      <c r="R20" s="5"/>
      <c r="S20" s="5">
        <v>1974648</v>
      </c>
      <c r="T20" s="5">
        <v>1974648</v>
      </c>
      <c r="U20" s="5"/>
      <c r="V20" s="5"/>
      <c r="W20" s="5"/>
      <c r="X20" s="5"/>
      <c r="Y20" s="5"/>
      <c r="Z20" s="5"/>
      <c r="AA20" s="5">
        <f t="shared" si="6"/>
        <v>15826431</v>
      </c>
      <c r="AB20" s="5">
        <f t="shared" si="7"/>
        <v>15826431</v>
      </c>
      <c r="AC20" s="5">
        <f t="shared" si="8"/>
        <v>0</v>
      </c>
      <c r="AD20" s="5">
        <f t="shared" si="9"/>
        <v>0</v>
      </c>
      <c r="AE20" s="5">
        <f t="shared" si="10"/>
        <v>0</v>
      </c>
      <c r="AF20" s="5">
        <f t="shared" si="11"/>
        <v>0</v>
      </c>
      <c r="AG20" s="5">
        <f t="shared" si="12"/>
        <v>0</v>
      </c>
      <c r="AH20" s="5">
        <f t="shared" si="13"/>
        <v>0</v>
      </c>
      <c r="AI20" s="269">
        <f t="shared" si="1"/>
        <v>0</v>
      </c>
      <c r="AJ20" s="269">
        <f t="shared" si="2"/>
        <v>0</v>
      </c>
      <c r="AK20" s="269">
        <f t="shared" si="3"/>
        <v>0</v>
      </c>
      <c r="AL20" s="269">
        <f t="shared" si="4"/>
        <v>0</v>
      </c>
      <c r="AM20" s="269">
        <f t="shared" si="5"/>
        <v>0</v>
      </c>
    </row>
    <row r="21" spans="1:39" s="3" customFormat="1" ht="31.5">
      <c r="A21" s="7" t="s">
        <v>674</v>
      </c>
      <c r="B21" s="97">
        <v>2</v>
      </c>
      <c r="C21" s="5">
        <v>7825079</v>
      </c>
      <c r="D21" s="5">
        <v>7825079</v>
      </c>
      <c r="E21" s="5"/>
      <c r="F21" s="5"/>
      <c r="G21" s="5"/>
      <c r="H21" s="5"/>
      <c r="I21" s="5"/>
      <c r="J21" s="5"/>
      <c r="K21" s="5">
        <v>762946</v>
      </c>
      <c r="L21" s="5">
        <v>762946</v>
      </c>
      <c r="M21" s="5"/>
      <c r="N21" s="5"/>
      <c r="O21" s="5"/>
      <c r="P21" s="5"/>
      <c r="Q21" s="5"/>
      <c r="R21" s="5"/>
      <c r="S21" s="5">
        <v>2500000</v>
      </c>
      <c r="T21" s="5">
        <v>2500000</v>
      </c>
      <c r="U21" s="5"/>
      <c r="V21" s="5"/>
      <c r="W21" s="5"/>
      <c r="X21" s="5"/>
      <c r="Y21" s="5"/>
      <c r="Z21" s="5"/>
      <c r="AA21" s="5">
        <f t="shared" si="6"/>
        <v>11088025</v>
      </c>
      <c r="AB21" s="5">
        <f t="shared" si="7"/>
        <v>11088025</v>
      </c>
      <c r="AC21" s="5">
        <f t="shared" si="8"/>
        <v>0</v>
      </c>
      <c r="AD21" s="5">
        <f t="shared" si="9"/>
        <v>0</v>
      </c>
      <c r="AE21" s="5">
        <f t="shared" si="10"/>
        <v>0</v>
      </c>
      <c r="AF21" s="5">
        <f t="shared" si="11"/>
        <v>0</v>
      </c>
      <c r="AG21" s="5">
        <f t="shared" si="12"/>
        <v>0</v>
      </c>
      <c r="AH21" s="5">
        <f t="shared" si="13"/>
        <v>0</v>
      </c>
      <c r="AI21" s="269">
        <f t="shared" si="1"/>
        <v>0</v>
      </c>
      <c r="AJ21" s="269">
        <f t="shared" si="2"/>
        <v>0</v>
      </c>
      <c r="AK21" s="269">
        <f t="shared" si="3"/>
        <v>0</v>
      </c>
      <c r="AL21" s="269">
        <f t="shared" si="4"/>
        <v>0</v>
      </c>
      <c r="AM21" s="269">
        <f t="shared" si="5"/>
        <v>0</v>
      </c>
    </row>
    <row r="22" spans="1:39" s="3" customFormat="1" ht="15.75">
      <c r="A22" s="7" t="s">
        <v>505</v>
      </c>
      <c r="B22" s="97">
        <v>2</v>
      </c>
      <c r="C22" s="5">
        <v>150000</v>
      </c>
      <c r="D22" s="5">
        <v>150000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6"/>
        <v>150000</v>
      </c>
      <c r="AB22" s="5">
        <f t="shared" si="7"/>
        <v>150000</v>
      </c>
      <c r="AC22" s="5">
        <f t="shared" si="8"/>
        <v>0</v>
      </c>
      <c r="AD22" s="5">
        <f t="shared" si="9"/>
        <v>0</v>
      </c>
      <c r="AE22" s="5">
        <f t="shared" si="10"/>
        <v>0</v>
      </c>
      <c r="AF22" s="5">
        <f t="shared" si="11"/>
        <v>0</v>
      </c>
      <c r="AG22" s="5">
        <f t="shared" si="12"/>
        <v>0</v>
      </c>
      <c r="AH22" s="5">
        <f t="shared" si="13"/>
        <v>0</v>
      </c>
      <c r="AI22" s="269">
        <f t="shared" si="1"/>
        <v>0</v>
      </c>
      <c r="AJ22" s="269">
        <f t="shared" si="2"/>
        <v>0</v>
      </c>
      <c r="AK22" s="269">
        <f t="shared" si="3"/>
        <v>0</v>
      </c>
      <c r="AL22" s="269">
        <f t="shared" si="4"/>
        <v>0</v>
      </c>
      <c r="AM22" s="269">
        <f t="shared" si="5"/>
        <v>0</v>
      </c>
    </row>
    <row r="23" spans="1:39" s="3" customFormat="1" ht="15.75" hidden="1">
      <c r="A23" s="7" t="s">
        <v>694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6"/>
        <v>0</v>
      </c>
      <c r="AB23" s="5">
        <f t="shared" si="7"/>
        <v>0</v>
      </c>
      <c r="AC23" s="5">
        <f t="shared" si="8"/>
        <v>0</v>
      </c>
      <c r="AD23" s="5">
        <f t="shared" si="9"/>
        <v>0</v>
      </c>
      <c r="AE23" s="5">
        <f t="shared" si="10"/>
        <v>0</v>
      </c>
      <c r="AF23" s="5">
        <f t="shared" si="11"/>
        <v>0</v>
      </c>
      <c r="AG23" s="5">
        <f t="shared" si="12"/>
        <v>0</v>
      </c>
      <c r="AH23" s="5">
        <f t="shared" si="13"/>
        <v>0</v>
      </c>
      <c r="AI23" s="269">
        <f t="shared" si="1"/>
        <v>0</v>
      </c>
      <c r="AJ23" s="269">
        <f t="shared" si="2"/>
        <v>0</v>
      </c>
      <c r="AK23" s="269">
        <f t="shared" si="3"/>
        <v>0</v>
      </c>
      <c r="AL23" s="269">
        <f t="shared" si="4"/>
        <v>0</v>
      </c>
      <c r="AM23" s="269">
        <f t="shared" si="5"/>
        <v>0</v>
      </c>
    </row>
    <row r="24" spans="1:39" ht="15.75" hidden="1">
      <c r="A24" s="7" t="s">
        <v>493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f t="shared" si="6"/>
        <v>0</v>
      </c>
      <c r="AB24" s="5">
        <f t="shared" si="7"/>
        <v>0</v>
      </c>
      <c r="AC24" s="5">
        <f t="shared" si="8"/>
        <v>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269">
        <f t="shared" si="1"/>
        <v>0</v>
      </c>
      <c r="AJ24" s="269">
        <f t="shared" si="2"/>
        <v>0</v>
      </c>
      <c r="AK24" s="269">
        <f t="shared" si="3"/>
        <v>0</v>
      </c>
      <c r="AL24" s="269">
        <f t="shared" si="4"/>
        <v>0</v>
      </c>
      <c r="AM24" s="269">
        <f t="shared" si="5"/>
        <v>0</v>
      </c>
    </row>
    <row r="25" spans="1:39" ht="15.75" hidden="1">
      <c r="A25" s="7" t="s">
        <v>243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6"/>
        <v>0</v>
      </c>
      <c r="AB25" s="5">
        <f t="shared" si="7"/>
        <v>0</v>
      </c>
      <c r="AC25" s="5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269">
        <f t="shared" si="1"/>
        <v>0</v>
      </c>
      <c r="AJ25" s="269">
        <f t="shared" si="2"/>
        <v>0</v>
      </c>
      <c r="AK25" s="269">
        <f t="shared" si="3"/>
        <v>0</v>
      </c>
      <c r="AL25" s="269">
        <f t="shared" si="4"/>
        <v>0</v>
      </c>
      <c r="AM25" s="269">
        <f t="shared" si="5"/>
        <v>0</v>
      </c>
    </row>
    <row r="26" spans="1:39" s="3" customFormat="1" ht="15.75" hidden="1">
      <c r="A26" s="7" t="s">
        <v>244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 t="shared" si="6"/>
        <v>0</v>
      </c>
      <c r="AB26" s="5">
        <f t="shared" si="7"/>
        <v>0</v>
      </c>
      <c r="AC26" s="5">
        <f t="shared" si="8"/>
        <v>0</v>
      </c>
      <c r="AD26" s="5">
        <f t="shared" si="9"/>
        <v>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269">
        <f t="shared" si="1"/>
        <v>0</v>
      </c>
      <c r="AJ26" s="269">
        <f t="shared" si="2"/>
        <v>0</v>
      </c>
      <c r="AK26" s="269">
        <f t="shared" si="3"/>
        <v>0</v>
      </c>
      <c r="AL26" s="269">
        <f t="shared" si="4"/>
        <v>0</v>
      </c>
      <c r="AM26" s="269">
        <f t="shared" si="5"/>
        <v>0</v>
      </c>
    </row>
    <row r="27" spans="1:39" s="3" customFormat="1" ht="15.75">
      <c r="A27" s="7" t="s">
        <v>245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150000</v>
      </c>
      <c r="T27" s="5">
        <v>150000</v>
      </c>
      <c r="U27" s="5"/>
      <c r="V27" s="5"/>
      <c r="W27" s="5"/>
      <c r="X27" s="5"/>
      <c r="Y27" s="5"/>
      <c r="Z27" s="5"/>
      <c r="AA27" s="5">
        <f t="shared" si="6"/>
        <v>150000</v>
      </c>
      <c r="AB27" s="5">
        <f t="shared" si="7"/>
        <v>150000</v>
      </c>
      <c r="AC27" s="5">
        <f t="shared" si="8"/>
        <v>0</v>
      </c>
      <c r="AD27" s="5">
        <f t="shared" si="9"/>
        <v>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269">
        <f t="shared" si="1"/>
        <v>0</v>
      </c>
      <c r="AJ27" s="269">
        <f t="shared" si="2"/>
        <v>0</v>
      </c>
      <c r="AK27" s="269">
        <f t="shared" si="3"/>
        <v>0</v>
      </c>
      <c r="AL27" s="269">
        <f t="shared" si="4"/>
        <v>0</v>
      </c>
      <c r="AM27" s="269">
        <f t="shared" si="5"/>
        <v>0</v>
      </c>
    </row>
    <row r="28" spans="1:39" s="3" customFormat="1" ht="15.75" hidden="1">
      <c r="A28" s="7" t="s">
        <v>501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6"/>
        <v>0</v>
      </c>
      <c r="AB28" s="5">
        <f t="shared" si="7"/>
        <v>0</v>
      </c>
      <c r="AC28" s="5">
        <f t="shared" si="8"/>
        <v>0</v>
      </c>
      <c r="AD28" s="5">
        <f t="shared" si="9"/>
        <v>0</v>
      </c>
      <c r="AE28" s="5">
        <f t="shared" si="10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 s="269">
        <f t="shared" si="1"/>
        <v>0</v>
      </c>
      <c r="AJ28" s="269">
        <f t="shared" si="2"/>
        <v>0</v>
      </c>
      <c r="AK28" s="269">
        <f t="shared" si="3"/>
        <v>0</v>
      </c>
      <c r="AL28" s="269">
        <f t="shared" si="4"/>
        <v>0</v>
      </c>
      <c r="AM28" s="269">
        <f t="shared" si="5"/>
        <v>0</v>
      </c>
    </row>
    <row r="29" spans="1:39" ht="15.75" hidden="1">
      <c r="A29" s="7" t="s">
        <v>448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f t="shared" si="6"/>
        <v>0</v>
      </c>
      <c r="AB29" s="5">
        <f t="shared" si="7"/>
        <v>0</v>
      </c>
      <c r="AC29" s="5">
        <f t="shared" si="8"/>
        <v>0</v>
      </c>
      <c r="AD29" s="5">
        <f t="shared" si="9"/>
        <v>0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269">
        <f t="shared" si="1"/>
        <v>0</v>
      </c>
      <c r="AJ29" s="269">
        <f t="shared" si="2"/>
        <v>0</v>
      </c>
      <c r="AK29" s="269">
        <f t="shared" si="3"/>
        <v>0</v>
      </c>
      <c r="AL29" s="269">
        <f t="shared" si="4"/>
        <v>0</v>
      </c>
      <c r="AM29" s="269">
        <f t="shared" si="5"/>
        <v>0</v>
      </c>
    </row>
    <row r="30" spans="1:39" s="3" customFormat="1" ht="15.75">
      <c r="A30" s="7" t="s">
        <v>246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150000</v>
      </c>
      <c r="T30" s="5">
        <v>150000</v>
      </c>
      <c r="U30" s="5"/>
      <c r="V30" s="5"/>
      <c r="W30" s="5"/>
      <c r="X30" s="5"/>
      <c r="Y30" s="5"/>
      <c r="Z30" s="5"/>
      <c r="AA30" s="5">
        <f t="shared" si="6"/>
        <v>150000</v>
      </c>
      <c r="AB30" s="5">
        <f t="shared" si="7"/>
        <v>150000</v>
      </c>
      <c r="AC30" s="5">
        <f t="shared" si="8"/>
        <v>0</v>
      </c>
      <c r="AD30" s="5">
        <f t="shared" si="9"/>
        <v>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269">
        <f t="shared" si="1"/>
        <v>0</v>
      </c>
      <c r="AJ30" s="269">
        <f t="shared" si="2"/>
        <v>0</v>
      </c>
      <c r="AK30" s="269">
        <f t="shared" si="3"/>
        <v>0</v>
      </c>
      <c r="AL30" s="269">
        <f t="shared" si="4"/>
        <v>0</v>
      </c>
      <c r="AM30" s="269">
        <f t="shared" si="5"/>
        <v>0</v>
      </c>
    </row>
    <row r="31" spans="1:39" s="3" customFormat="1" ht="31.5" hidden="1">
      <c r="A31" s="7" t="s">
        <v>247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6"/>
        <v>0</v>
      </c>
      <c r="AB31" s="5">
        <f t="shared" si="7"/>
        <v>0</v>
      </c>
      <c r="AC31" s="5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269">
        <f t="shared" si="1"/>
        <v>0</v>
      </c>
      <c r="AJ31" s="269">
        <f t="shared" si="2"/>
        <v>0</v>
      </c>
      <c r="AK31" s="269">
        <f t="shared" si="3"/>
        <v>0</v>
      </c>
      <c r="AL31" s="269">
        <f t="shared" si="4"/>
        <v>0</v>
      </c>
      <c r="AM31" s="269">
        <f t="shared" si="5"/>
        <v>0</v>
      </c>
    </row>
    <row r="32" spans="1:39" s="3" customFormat="1" ht="15.75" hidden="1">
      <c r="A32" s="7" t="s">
        <v>248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6"/>
        <v>0</v>
      </c>
      <c r="AB32" s="5">
        <f t="shared" si="7"/>
        <v>0</v>
      </c>
      <c r="AC32" s="5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269">
        <f t="shared" si="1"/>
        <v>0</v>
      </c>
      <c r="AJ32" s="269">
        <f t="shared" si="2"/>
        <v>0</v>
      </c>
      <c r="AK32" s="269">
        <f t="shared" si="3"/>
        <v>0</v>
      </c>
      <c r="AL32" s="269">
        <f t="shared" si="4"/>
        <v>0</v>
      </c>
      <c r="AM32" s="269">
        <f t="shared" si="5"/>
        <v>0</v>
      </c>
    </row>
    <row r="33" spans="1:39" s="3" customFormat="1" ht="31.5">
      <c r="A33" s="7" t="s">
        <v>642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150000</v>
      </c>
      <c r="T33" s="5">
        <v>150000</v>
      </c>
      <c r="U33" s="5"/>
      <c r="V33" s="5"/>
      <c r="W33" s="5"/>
      <c r="X33" s="5"/>
      <c r="Y33" s="5"/>
      <c r="Z33" s="5"/>
      <c r="AA33" s="5">
        <f t="shared" si="6"/>
        <v>150000</v>
      </c>
      <c r="AB33" s="5">
        <f t="shared" si="7"/>
        <v>150000</v>
      </c>
      <c r="AC33" s="5">
        <f t="shared" si="8"/>
        <v>0</v>
      </c>
      <c r="AD33" s="5">
        <f t="shared" si="9"/>
        <v>0</v>
      </c>
      <c r="AE33" s="5">
        <f t="shared" si="10"/>
        <v>0</v>
      </c>
      <c r="AF33" s="5">
        <f t="shared" si="11"/>
        <v>0</v>
      </c>
      <c r="AG33" s="5">
        <f t="shared" si="12"/>
        <v>0</v>
      </c>
      <c r="AH33" s="5">
        <f t="shared" si="13"/>
        <v>0</v>
      </c>
      <c r="AI33" s="269">
        <f t="shared" si="1"/>
        <v>0</v>
      </c>
      <c r="AJ33" s="269">
        <f t="shared" si="2"/>
        <v>0</v>
      </c>
      <c r="AK33" s="269">
        <f t="shared" si="3"/>
        <v>0</v>
      </c>
      <c r="AL33" s="269">
        <f t="shared" si="4"/>
        <v>0</v>
      </c>
      <c r="AM33" s="269">
        <f t="shared" si="5"/>
        <v>0</v>
      </c>
    </row>
    <row r="34" spans="1:39" s="3" customFormat="1" ht="31.5">
      <c r="A34" s="7" t="s">
        <v>588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149940</v>
      </c>
      <c r="T34" s="5">
        <v>149940</v>
      </c>
      <c r="U34" s="5"/>
      <c r="V34" s="5"/>
      <c r="W34" s="5"/>
      <c r="X34" s="5"/>
      <c r="Y34" s="5"/>
      <c r="Z34" s="5"/>
      <c r="AA34" s="5">
        <f t="shared" si="6"/>
        <v>149940</v>
      </c>
      <c r="AB34" s="5">
        <f t="shared" si="7"/>
        <v>149940</v>
      </c>
      <c r="AC34" s="5">
        <f t="shared" si="8"/>
        <v>0</v>
      </c>
      <c r="AD34" s="5">
        <f t="shared" si="9"/>
        <v>0</v>
      </c>
      <c r="AE34" s="5">
        <f t="shared" si="10"/>
        <v>0</v>
      </c>
      <c r="AF34" s="5">
        <f t="shared" si="11"/>
        <v>0</v>
      </c>
      <c r="AG34" s="5">
        <f t="shared" si="12"/>
        <v>0</v>
      </c>
      <c r="AH34" s="5">
        <f t="shared" si="13"/>
        <v>0</v>
      </c>
      <c r="AI34" s="269">
        <f t="shared" si="1"/>
        <v>0</v>
      </c>
      <c r="AJ34" s="269">
        <f t="shared" si="2"/>
        <v>0</v>
      </c>
      <c r="AK34" s="269">
        <f t="shared" si="3"/>
        <v>0</v>
      </c>
      <c r="AL34" s="269">
        <f t="shared" si="4"/>
        <v>0</v>
      </c>
      <c r="AM34" s="269">
        <f t="shared" si="5"/>
        <v>0</v>
      </c>
    </row>
    <row r="35" spans="1:39" s="3" customFormat="1" ht="15.75">
      <c r="A35" s="7" t="s">
        <v>249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180000</v>
      </c>
      <c r="T35" s="5">
        <v>180000</v>
      </c>
      <c r="U35" s="5"/>
      <c r="V35" s="5"/>
      <c r="W35" s="5"/>
      <c r="X35" s="5"/>
      <c r="Y35" s="5"/>
      <c r="Z35" s="5"/>
      <c r="AA35" s="5">
        <f t="shared" si="6"/>
        <v>180000</v>
      </c>
      <c r="AB35" s="5">
        <f t="shared" si="7"/>
        <v>180000</v>
      </c>
      <c r="AC35" s="5">
        <f t="shared" si="8"/>
        <v>0</v>
      </c>
      <c r="AD35" s="5">
        <f t="shared" si="9"/>
        <v>0</v>
      </c>
      <c r="AE35" s="5">
        <f t="shared" si="10"/>
        <v>0</v>
      </c>
      <c r="AF35" s="5">
        <f t="shared" si="11"/>
        <v>0</v>
      </c>
      <c r="AG35" s="5">
        <f t="shared" si="12"/>
        <v>0</v>
      </c>
      <c r="AH35" s="5">
        <f t="shared" si="13"/>
        <v>0</v>
      </c>
      <c r="AI35" s="269">
        <f t="shared" si="1"/>
        <v>0</v>
      </c>
      <c r="AJ35" s="269">
        <f t="shared" si="2"/>
        <v>0</v>
      </c>
      <c r="AK35" s="269">
        <f t="shared" si="3"/>
        <v>0</v>
      </c>
      <c r="AL35" s="269">
        <f t="shared" si="4"/>
        <v>0</v>
      </c>
      <c r="AM35" s="269">
        <f t="shared" si="5"/>
        <v>0</v>
      </c>
    </row>
    <row r="36" spans="1:39" s="3" customFormat="1" ht="15.75">
      <c r="A36" s="7" t="s">
        <v>250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1000000</v>
      </c>
      <c r="T36" s="5">
        <v>1000000</v>
      </c>
      <c r="U36" s="5"/>
      <c r="V36" s="5"/>
      <c r="W36" s="5"/>
      <c r="X36" s="5"/>
      <c r="Y36" s="5"/>
      <c r="Z36" s="5"/>
      <c r="AA36" s="5">
        <f t="shared" si="6"/>
        <v>1000000</v>
      </c>
      <c r="AB36" s="5">
        <f t="shared" si="7"/>
        <v>1000000</v>
      </c>
      <c r="AC36" s="5">
        <f t="shared" si="8"/>
        <v>0</v>
      </c>
      <c r="AD36" s="5">
        <f t="shared" si="9"/>
        <v>0</v>
      </c>
      <c r="AE36" s="5">
        <f t="shared" si="10"/>
        <v>0</v>
      </c>
      <c r="AF36" s="5">
        <f t="shared" si="11"/>
        <v>0</v>
      </c>
      <c r="AG36" s="5">
        <f t="shared" si="12"/>
        <v>0</v>
      </c>
      <c r="AH36" s="5">
        <f t="shared" si="13"/>
        <v>0</v>
      </c>
      <c r="AI36" s="269">
        <f t="shared" si="1"/>
        <v>0</v>
      </c>
      <c r="AJ36" s="269">
        <f t="shared" si="2"/>
        <v>0</v>
      </c>
      <c r="AK36" s="269">
        <f t="shared" si="3"/>
        <v>0</v>
      </c>
      <c r="AL36" s="269">
        <f t="shared" si="4"/>
        <v>0</v>
      </c>
      <c r="AM36" s="269">
        <f t="shared" si="5"/>
        <v>0</v>
      </c>
    </row>
    <row r="37" spans="1:39" s="3" customFormat="1" ht="15.75">
      <c r="A37" s="7" t="s">
        <v>251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1100000</v>
      </c>
      <c r="T37" s="5">
        <v>1100000</v>
      </c>
      <c r="U37" s="5"/>
      <c r="V37" s="5"/>
      <c r="W37" s="5"/>
      <c r="X37" s="5"/>
      <c r="Y37" s="5"/>
      <c r="Z37" s="5"/>
      <c r="AA37" s="5">
        <f t="shared" si="6"/>
        <v>1100000</v>
      </c>
      <c r="AB37" s="5">
        <f t="shared" si="7"/>
        <v>1100000</v>
      </c>
      <c r="AC37" s="5">
        <f t="shared" si="8"/>
        <v>0</v>
      </c>
      <c r="AD37" s="5">
        <f t="shared" si="9"/>
        <v>0</v>
      </c>
      <c r="AE37" s="5">
        <f t="shared" si="10"/>
        <v>0</v>
      </c>
      <c r="AF37" s="5">
        <f t="shared" si="11"/>
        <v>0</v>
      </c>
      <c r="AG37" s="5">
        <f t="shared" si="12"/>
        <v>0</v>
      </c>
      <c r="AH37" s="5">
        <f t="shared" si="13"/>
        <v>0</v>
      </c>
      <c r="AI37" s="269">
        <f t="shared" si="1"/>
        <v>0</v>
      </c>
      <c r="AJ37" s="269">
        <f t="shared" si="2"/>
        <v>0</v>
      </c>
      <c r="AK37" s="269">
        <f t="shared" si="3"/>
        <v>0</v>
      </c>
      <c r="AL37" s="269">
        <f t="shared" si="4"/>
        <v>0</v>
      </c>
      <c r="AM37" s="269">
        <f t="shared" si="5"/>
        <v>0</v>
      </c>
    </row>
    <row r="38" spans="1:39" s="3" customFormat="1" ht="15.75">
      <c r="A38" s="7" t="s">
        <v>502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600000</v>
      </c>
      <c r="T38" s="5">
        <v>600000</v>
      </c>
      <c r="U38" s="5"/>
      <c r="V38" s="5"/>
      <c r="W38" s="5"/>
      <c r="X38" s="5"/>
      <c r="Y38" s="5"/>
      <c r="Z38" s="5"/>
      <c r="AA38" s="5">
        <f t="shared" si="6"/>
        <v>600000</v>
      </c>
      <c r="AB38" s="5">
        <f t="shared" si="7"/>
        <v>600000</v>
      </c>
      <c r="AC38" s="5">
        <f t="shared" si="8"/>
        <v>0</v>
      </c>
      <c r="AD38" s="5">
        <f t="shared" si="9"/>
        <v>0</v>
      </c>
      <c r="AE38" s="5">
        <f t="shared" si="10"/>
        <v>0</v>
      </c>
      <c r="AF38" s="5">
        <f t="shared" si="11"/>
        <v>0</v>
      </c>
      <c r="AG38" s="5">
        <f t="shared" si="12"/>
        <v>0</v>
      </c>
      <c r="AH38" s="5">
        <f t="shared" si="13"/>
        <v>0</v>
      </c>
      <c r="AI38" s="269">
        <f t="shared" si="1"/>
        <v>0</v>
      </c>
      <c r="AJ38" s="269">
        <f t="shared" si="2"/>
        <v>0</v>
      </c>
      <c r="AK38" s="269">
        <f t="shared" si="3"/>
        <v>0</v>
      </c>
      <c r="AL38" s="269">
        <f t="shared" si="4"/>
        <v>0</v>
      </c>
      <c r="AM38" s="269">
        <f t="shared" si="5"/>
        <v>0</v>
      </c>
    </row>
    <row r="39" spans="1:39" s="3" customFormat="1" ht="15.75">
      <c r="A39" s="7" t="s">
        <v>252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600000</v>
      </c>
      <c r="T39" s="5">
        <v>600000</v>
      </c>
      <c r="U39" s="5"/>
      <c r="V39" s="5"/>
      <c r="W39" s="5"/>
      <c r="X39" s="5"/>
      <c r="Y39" s="5"/>
      <c r="Z39" s="5"/>
      <c r="AA39" s="5">
        <f t="shared" si="6"/>
        <v>600000</v>
      </c>
      <c r="AB39" s="5">
        <f t="shared" si="7"/>
        <v>600000</v>
      </c>
      <c r="AC39" s="5">
        <f t="shared" si="8"/>
        <v>0</v>
      </c>
      <c r="AD39" s="5">
        <f t="shared" si="9"/>
        <v>0</v>
      </c>
      <c r="AE39" s="5">
        <f t="shared" si="10"/>
        <v>0</v>
      </c>
      <c r="AF39" s="5">
        <f t="shared" si="11"/>
        <v>0</v>
      </c>
      <c r="AG39" s="5">
        <f t="shared" si="12"/>
        <v>0</v>
      </c>
      <c r="AH39" s="5">
        <f t="shared" si="13"/>
        <v>0</v>
      </c>
      <c r="AI39" s="269">
        <f aca="true" t="shared" si="14" ref="AI39:AI63">D39-C39</f>
        <v>0</v>
      </c>
      <c r="AJ39" s="269">
        <f aca="true" t="shared" si="15" ref="AJ39:AJ63">L39-K39</f>
        <v>0</v>
      </c>
      <c r="AK39" s="269">
        <f aca="true" t="shared" si="16" ref="AK39:AK63">T39-S39</f>
        <v>0</v>
      </c>
      <c r="AL39" s="269">
        <f aca="true" t="shared" si="17" ref="AL39:AL63">AB39-AA39</f>
        <v>0</v>
      </c>
      <c r="AM39" s="269">
        <f aca="true" t="shared" si="18" ref="AM39:AM63">AL39-AK39-AJ39-AI39</f>
        <v>0</v>
      </c>
    </row>
    <row r="40" spans="1:39" s="3" customFormat="1" ht="15.75" customHeight="1" hidden="1">
      <c r="A40" s="7" t="s">
        <v>253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6"/>
        <v>0</v>
      </c>
      <c r="AB40" s="5">
        <f t="shared" si="7"/>
        <v>0</v>
      </c>
      <c r="AC40" s="5">
        <f t="shared" si="8"/>
        <v>0</v>
      </c>
      <c r="AD40" s="5">
        <f t="shared" si="9"/>
        <v>0</v>
      </c>
      <c r="AE40" s="5">
        <f t="shared" si="10"/>
        <v>0</v>
      </c>
      <c r="AF40" s="5">
        <f t="shared" si="11"/>
        <v>0</v>
      </c>
      <c r="AG40" s="5">
        <f t="shared" si="12"/>
        <v>0</v>
      </c>
      <c r="AH40" s="5">
        <f t="shared" si="13"/>
        <v>0</v>
      </c>
      <c r="AI40" s="269">
        <f t="shared" si="14"/>
        <v>0</v>
      </c>
      <c r="AJ40" s="269">
        <f t="shared" si="15"/>
        <v>0</v>
      </c>
      <c r="AK40" s="269">
        <f t="shared" si="16"/>
        <v>0</v>
      </c>
      <c r="AL40" s="269">
        <f t="shared" si="17"/>
        <v>0</v>
      </c>
      <c r="AM40" s="269">
        <f t="shared" si="18"/>
        <v>0</v>
      </c>
    </row>
    <row r="41" spans="1:39" s="3" customFormat="1" ht="31.5" customHeight="1" hidden="1">
      <c r="A41" s="7" t="s">
        <v>254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f t="shared" si="6"/>
        <v>0</v>
      </c>
      <c r="AB41" s="5">
        <f t="shared" si="7"/>
        <v>0</v>
      </c>
      <c r="AC41" s="5">
        <f t="shared" si="8"/>
        <v>0</v>
      </c>
      <c r="AD41" s="5">
        <f t="shared" si="9"/>
        <v>0</v>
      </c>
      <c r="AE41" s="5">
        <f t="shared" si="10"/>
        <v>0</v>
      </c>
      <c r="AF41" s="5">
        <f t="shared" si="11"/>
        <v>0</v>
      </c>
      <c r="AG41" s="5">
        <f t="shared" si="12"/>
        <v>0</v>
      </c>
      <c r="AH41" s="5">
        <f t="shared" si="13"/>
        <v>0</v>
      </c>
      <c r="AI41" s="269">
        <f t="shared" si="14"/>
        <v>0</v>
      </c>
      <c r="AJ41" s="269">
        <f t="shared" si="15"/>
        <v>0</v>
      </c>
      <c r="AK41" s="269">
        <f t="shared" si="16"/>
        <v>0</v>
      </c>
      <c r="AL41" s="269">
        <f t="shared" si="17"/>
        <v>0</v>
      </c>
      <c r="AM41" s="269">
        <f t="shared" si="18"/>
        <v>0</v>
      </c>
    </row>
    <row r="42" spans="1:39" s="3" customFormat="1" ht="15.75" customHeight="1" hidden="1">
      <c r="A42" s="7" t="s">
        <v>255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6"/>
        <v>0</v>
      </c>
      <c r="AB42" s="5">
        <f t="shared" si="7"/>
        <v>0</v>
      </c>
      <c r="AC42" s="5">
        <f t="shared" si="8"/>
        <v>0</v>
      </c>
      <c r="AD42" s="5">
        <f t="shared" si="9"/>
        <v>0</v>
      </c>
      <c r="AE42" s="5">
        <f t="shared" si="10"/>
        <v>0</v>
      </c>
      <c r="AF42" s="5">
        <f t="shared" si="11"/>
        <v>0</v>
      </c>
      <c r="AG42" s="5">
        <f t="shared" si="12"/>
        <v>0</v>
      </c>
      <c r="AH42" s="5">
        <f t="shared" si="13"/>
        <v>0</v>
      </c>
      <c r="AI42" s="269">
        <f t="shared" si="14"/>
        <v>0</v>
      </c>
      <c r="AJ42" s="269">
        <f t="shared" si="15"/>
        <v>0</v>
      </c>
      <c r="AK42" s="269">
        <f t="shared" si="16"/>
        <v>0</v>
      </c>
      <c r="AL42" s="269">
        <f t="shared" si="17"/>
        <v>0</v>
      </c>
      <c r="AM42" s="269">
        <f t="shared" si="18"/>
        <v>0</v>
      </c>
    </row>
    <row r="43" spans="1:39" s="3" customFormat="1" ht="15.75">
      <c r="A43" s="7" t="s">
        <v>256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10000</v>
      </c>
      <c r="T43" s="5">
        <v>10000</v>
      </c>
      <c r="U43" s="5"/>
      <c r="V43" s="5"/>
      <c r="W43" s="5"/>
      <c r="X43" s="5"/>
      <c r="Y43" s="5"/>
      <c r="Z43" s="5"/>
      <c r="AA43" s="5">
        <f t="shared" si="6"/>
        <v>10000</v>
      </c>
      <c r="AB43" s="5">
        <f t="shared" si="7"/>
        <v>10000</v>
      </c>
      <c r="AC43" s="5">
        <f t="shared" si="8"/>
        <v>0</v>
      </c>
      <c r="AD43" s="5">
        <f t="shared" si="9"/>
        <v>0</v>
      </c>
      <c r="AE43" s="5">
        <f t="shared" si="10"/>
        <v>0</v>
      </c>
      <c r="AF43" s="5">
        <f t="shared" si="11"/>
        <v>0</v>
      </c>
      <c r="AG43" s="5">
        <f t="shared" si="12"/>
        <v>0</v>
      </c>
      <c r="AH43" s="5">
        <f t="shared" si="13"/>
        <v>0</v>
      </c>
      <c r="AI43" s="269">
        <f t="shared" si="14"/>
        <v>0</v>
      </c>
      <c r="AJ43" s="269">
        <f t="shared" si="15"/>
        <v>0</v>
      </c>
      <c r="AK43" s="269">
        <f t="shared" si="16"/>
        <v>0</v>
      </c>
      <c r="AL43" s="269">
        <f t="shared" si="17"/>
        <v>0</v>
      </c>
      <c r="AM43" s="269">
        <f t="shared" si="18"/>
        <v>0</v>
      </c>
    </row>
    <row r="44" spans="1:39" s="3" customFormat="1" ht="15.75" hidden="1">
      <c r="A44" s="7" t="s">
        <v>257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6"/>
        <v>0</v>
      </c>
      <c r="AB44" s="5">
        <f t="shared" si="7"/>
        <v>0</v>
      </c>
      <c r="AC44" s="5">
        <f t="shared" si="8"/>
        <v>0</v>
      </c>
      <c r="AD44" s="5">
        <f t="shared" si="9"/>
        <v>0</v>
      </c>
      <c r="AE44" s="5">
        <f t="shared" si="10"/>
        <v>0</v>
      </c>
      <c r="AF44" s="5">
        <f t="shared" si="11"/>
        <v>0</v>
      </c>
      <c r="AG44" s="5">
        <f t="shared" si="12"/>
        <v>0</v>
      </c>
      <c r="AH44" s="5">
        <f t="shared" si="13"/>
        <v>0</v>
      </c>
      <c r="AI44" s="269">
        <f t="shared" si="14"/>
        <v>0</v>
      </c>
      <c r="AJ44" s="269">
        <f t="shared" si="15"/>
        <v>0</v>
      </c>
      <c r="AK44" s="269">
        <f t="shared" si="16"/>
        <v>0</v>
      </c>
      <c r="AL44" s="269">
        <f t="shared" si="17"/>
        <v>0</v>
      </c>
      <c r="AM44" s="269">
        <f t="shared" si="18"/>
        <v>0</v>
      </c>
    </row>
    <row r="45" spans="1:39" s="3" customFormat="1" ht="31.5" hidden="1">
      <c r="A45" s="7" t="s">
        <v>258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6"/>
        <v>0</v>
      </c>
      <c r="AB45" s="5">
        <f t="shared" si="7"/>
        <v>0</v>
      </c>
      <c r="AC45" s="5">
        <f t="shared" si="8"/>
        <v>0</v>
      </c>
      <c r="AD45" s="5">
        <f t="shared" si="9"/>
        <v>0</v>
      </c>
      <c r="AE45" s="5">
        <f t="shared" si="10"/>
        <v>0</v>
      </c>
      <c r="AF45" s="5">
        <f t="shared" si="11"/>
        <v>0</v>
      </c>
      <c r="AG45" s="5">
        <f t="shared" si="12"/>
        <v>0</v>
      </c>
      <c r="AH45" s="5">
        <f t="shared" si="13"/>
        <v>0</v>
      </c>
      <c r="AI45" s="269">
        <f t="shared" si="14"/>
        <v>0</v>
      </c>
      <c r="AJ45" s="269">
        <f t="shared" si="15"/>
        <v>0</v>
      </c>
      <c r="AK45" s="269">
        <f t="shared" si="16"/>
        <v>0</v>
      </c>
      <c r="AL45" s="269">
        <f t="shared" si="17"/>
        <v>0</v>
      </c>
      <c r="AM45" s="269">
        <f t="shared" si="18"/>
        <v>0</v>
      </c>
    </row>
    <row r="46" spans="1:39" s="3" customFormat="1" ht="31.5" hidden="1">
      <c r="A46" s="7" t="s">
        <v>259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f t="shared" si="6"/>
        <v>0</v>
      </c>
      <c r="AB46" s="5">
        <f t="shared" si="7"/>
        <v>0</v>
      </c>
      <c r="AC46" s="5">
        <f t="shared" si="8"/>
        <v>0</v>
      </c>
      <c r="AD46" s="5">
        <f t="shared" si="9"/>
        <v>0</v>
      </c>
      <c r="AE46" s="5">
        <f t="shared" si="10"/>
        <v>0</v>
      </c>
      <c r="AF46" s="5">
        <f t="shared" si="11"/>
        <v>0</v>
      </c>
      <c r="AG46" s="5">
        <f t="shared" si="12"/>
        <v>0</v>
      </c>
      <c r="AH46" s="5">
        <f t="shared" si="13"/>
        <v>0</v>
      </c>
      <c r="AI46" s="269">
        <f t="shared" si="14"/>
        <v>0</v>
      </c>
      <c r="AJ46" s="269">
        <f t="shared" si="15"/>
        <v>0</v>
      </c>
      <c r="AK46" s="269">
        <f t="shared" si="16"/>
        <v>0</v>
      </c>
      <c r="AL46" s="269">
        <f t="shared" si="17"/>
        <v>0</v>
      </c>
      <c r="AM46" s="269">
        <f t="shared" si="18"/>
        <v>0</v>
      </c>
    </row>
    <row r="47" spans="1:39" ht="15.75">
      <c r="A47" s="7" t="s">
        <v>503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150000</v>
      </c>
      <c r="T47" s="5">
        <v>150000</v>
      </c>
      <c r="U47" s="5"/>
      <c r="V47" s="5"/>
      <c r="W47" s="5"/>
      <c r="X47" s="5"/>
      <c r="Y47" s="5"/>
      <c r="Z47" s="5"/>
      <c r="AA47" s="5">
        <f t="shared" si="6"/>
        <v>150000</v>
      </c>
      <c r="AB47" s="5">
        <f t="shared" si="7"/>
        <v>150000</v>
      </c>
      <c r="AC47" s="5">
        <f t="shared" si="8"/>
        <v>0</v>
      </c>
      <c r="AD47" s="5">
        <f t="shared" si="9"/>
        <v>0</v>
      </c>
      <c r="AE47" s="5">
        <f t="shared" si="10"/>
        <v>0</v>
      </c>
      <c r="AF47" s="5">
        <f t="shared" si="11"/>
        <v>0</v>
      </c>
      <c r="AG47" s="5">
        <f t="shared" si="12"/>
        <v>0</v>
      </c>
      <c r="AH47" s="5">
        <f t="shared" si="13"/>
        <v>0</v>
      </c>
      <c r="AI47" s="269">
        <f t="shared" si="14"/>
        <v>0</v>
      </c>
      <c r="AJ47" s="269">
        <f t="shared" si="15"/>
        <v>0</v>
      </c>
      <c r="AK47" s="269">
        <f t="shared" si="16"/>
        <v>0</v>
      </c>
      <c r="AL47" s="269">
        <f t="shared" si="17"/>
        <v>0</v>
      </c>
      <c r="AM47" s="269">
        <f t="shared" si="18"/>
        <v>0</v>
      </c>
    </row>
    <row r="48" spans="1:39" s="3" customFormat="1" ht="15.75">
      <c r="A48" s="7" t="s">
        <v>481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100000</v>
      </c>
      <c r="T48" s="5">
        <v>100000</v>
      </c>
      <c r="U48" s="5"/>
      <c r="V48" s="5"/>
      <c r="W48" s="5"/>
      <c r="X48" s="5"/>
      <c r="Y48" s="5"/>
      <c r="Z48" s="5"/>
      <c r="AA48" s="5">
        <f t="shared" si="6"/>
        <v>100000</v>
      </c>
      <c r="AB48" s="5">
        <f t="shared" si="7"/>
        <v>100000</v>
      </c>
      <c r="AC48" s="5">
        <f t="shared" si="8"/>
        <v>0</v>
      </c>
      <c r="AD48" s="5">
        <f t="shared" si="9"/>
        <v>0</v>
      </c>
      <c r="AE48" s="5">
        <f t="shared" si="10"/>
        <v>0</v>
      </c>
      <c r="AF48" s="5">
        <f t="shared" si="11"/>
        <v>0</v>
      </c>
      <c r="AG48" s="5">
        <f t="shared" si="12"/>
        <v>0</v>
      </c>
      <c r="AH48" s="5">
        <f t="shared" si="13"/>
        <v>0</v>
      </c>
      <c r="AI48" s="269">
        <f t="shared" si="14"/>
        <v>0</v>
      </c>
      <c r="AJ48" s="269">
        <f t="shared" si="15"/>
        <v>0</v>
      </c>
      <c r="AK48" s="269">
        <f t="shared" si="16"/>
        <v>0</v>
      </c>
      <c r="AL48" s="269">
        <f t="shared" si="17"/>
        <v>0</v>
      </c>
      <c r="AM48" s="269">
        <f t="shared" si="18"/>
        <v>0</v>
      </c>
    </row>
    <row r="49" spans="1:39" s="3" customFormat="1" ht="15.75" hidden="1">
      <c r="A49" s="7" t="s">
        <v>260</v>
      </c>
      <c r="B49" s="97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f t="shared" si="6"/>
        <v>0</v>
      </c>
      <c r="AB49" s="5">
        <f t="shared" si="7"/>
        <v>0</v>
      </c>
      <c r="AC49" s="5">
        <f t="shared" si="8"/>
        <v>0</v>
      </c>
      <c r="AD49" s="5">
        <f t="shared" si="9"/>
        <v>0</v>
      </c>
      <c r="AE49" s="5">
        <f t="shared" si="10"/>
        <v>0</v>
      </c>
      <c r="AF49" s="5">
        <f t="shared" si="11"/>
        <v>0</v>
      </c>
      <c r="AG49" s="5">
        <f t="shared" si="12"/>
        <v>0</v>
      </c>
      <c r="AH49" s="5">
        <f t="shared" si="13"/>
        <v>0</v>
      </c>
      <c r="AI49" s="269">
        <f t="shared" si="14"/>
        <v>0</v>
      </c>
      <c r="AJ49" s="269">
        <f t="shared" si="15"/>
        <v>0</v>
      </c>
      <c r="AK49" s="269">
        <f t="shared" si="16"/>
        <v>0</v>
      </c>
      <c r="AL49" s="269">
        <f t="shared" si="17"/>
        <v>0</v>
      </c>
      <c r="AM49" s="269">
        <f t="shared" si="18"/>
        <v>0</v>
      </c>
    </row>
    <row r="50" spans="1:39" s="3" customFormat="1" ht="15.75">
      <c r="A50" s="7" t="s">
        <v>261</v>
      </c>
      <c r="B50" s="97">
        <v>2</v>
      </c>
      <c r="C50" s="5">
        <v>490000</v>
      </c>
      <c r="D50" s="5">
        <v>490000</v>
      </c>
      <c r="E50" s="5"/>
      <c r="F50" s="5"/>
      <c r="G50" s="5"/>
      <c r="H50" s="5"/>
      <c r="I50" s="5"/>
      <c r="J50" s="5"/>
      <c r="K50" s="5">
        <v>96000</v>
      </c>
      <c r="L50" s="5">
        <v>96000</v>
      </c>
      <c r="M50" s="5"/>
      <c r="N50" s="5"/>
      <c r="O50" s="5"/>
      <c r="P50" s="5"/>
      <c r="Q50" s="5"/>
      <c r="R50" s="5"/>
      <c r="S50" s="5">
        <v>1500000</v>
      </c>
      <c r="T50" s="5">
        <v>1500000</v>
      </c>
      <c r="U50" s="5"/>
      <c r="V50" s="5"/>
      <c r="W50" s="5"/>
      <c r="X50" s="5"/>
      <c r="Y50" s="5"/>
      <c r="Z50" s="5"/>
      <c r="AA50" s="5">
        <f t="shared" si="6"/>
        <v>2086000</v>
      </c>
      <c r="AB50" s="5">
        <f t="shared" si="7"/>
        <v>2086000</v>
      </c>
      <c r="AC50" s="5">
        <f t="shared" si="8"/>
        <v>0</v>
      </c>
      <c r="AD50" s="5">
        <f t="shared" si="9"/>
        <v>0</v>
      </c>
      <c r="AE50" s="5">
        <f t="shared" si="10"/>
        <v>0</v>
      </c>
      <c r="AF50" s="5">
        <f t="shared" si="11"/>
        <v>0</v>
      </c>
      <c r="AG50" s="5">
        <f t="shared" si="12"/>
        <v>0</v>
      </c>
      <c r="AH50" s="5">
        <f t="shared" si="13"/>
        <v>0</v>
      </c>
      <c r="AI50" s="269">
        <f t="shared" si="14"/>
        <v>0</v>
      </c>
      <c r="AJ50" s="269">
        <f t="shared" si="15"/>
        <v>0</v>
      </c>
      <c r="AK50" s="269">
        <f t="shared" si="16"/>
        <v>0</v>
      </c>
      <c r="AL50" s="269">
        <f t="shared" si="17"/>
        <v>0</v>
      </c>
      <c r="AM50" s="269">
        <f t="shared" si="18"/>
        <v>0</v>
      </c>
    </row>
    <row r="51" spans="1:39" s="3" customFormat="1" ht="31.5">
      <c r="A51" s="7" t="s">
        <v>262</v>
      </c>
      <c r="B51" s="97">
        <v>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1800000</v>
      </c>
      <c r="T51" s="5">
        <v>1800000</v>
      </c>
      <c r="U51" s="5"/>
      <c r="V51" s="5"/>
      <c r="W51" s="5"/>
      <c r="X51" s="5"/>
      <c r="Y51" s="5"/>
      <c r="Z51" s="5"/>
      <c r="AA51" s="5">
        <f t="shared" si="6"/>
        <v>1800000</v>
      </c>
      <c r="AB51" s="5">
        <f t="shared" si="7"/>
        <v>1800000</v>
      </c>
      <c r="AC51" s="5">
        <f t="shared" si="8"/>
        <v>0</v>
      </c>
      <c r="AD51" s="5">
        <f t="shared" si="9"/>
        <v>0</v>
      </c>
      <c r="AE51" s="5">
        <f t="shared" si="10"/>
        <v>0</v>
      </c>
      <c r="AF51" s="5">
        <f t="shared" si="11"/>
        <v>0</v>
      </c>
      <c r="AG51" s="5">
        <f t="shared" si="12"/>
        <v>0</v>
      </c>
      <c r="AH51" s="5">
        <f t="shared" si="13"/>
        <v>0</v>
      </c>
      <c r="AI51" s="269">
        <f t="shared" si="14"/>
        <v>0</v>
      </c>
      <c r="AJ51" s="269">
        <f t="shared" si="15"/>
        <v>0</v>
      </c>
      <c r="AK51" s="269">
        <f t="shared" si="16"/>
        <v>0</v>
      </c>
      <c r="AL51" s="269">
        <f t="shared" si="17"/>
        <v>0</v>
      </c>
      <c r="AM51" s="269">
        <f t="shared" si="18"/>
        <v>0</v>
      </c>
    </row>
    <row r="52" spans="1:39" s="3" customFormat="1" ht="15.75">
      <c r="A52" s="117" t="s">
        <v>504</v>
      </c>
      <c r="B52" s="97">
        <v>2</v>
      </c>
      <c r="C52" s="5">
        <v>400000</v>
      </c>
      <c r="D52" s="5">
        <v>400000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f t="shared" si="6"/>
        <v>400000</v>
      </c>
      <c r="AB52" s="5">
        <f t="shared" si="7"/>
        <v>400000</v>
      </c>
      <c r="AC52" s="5">
        <f t="shared" si="8"/>
        <v>0</v>
      </c>
      <c r="AD52" s="5">
        <f t="shared" si="9"/>
        <v>0</v>
      </c>
      <c r="AE52" s="5">
        <f t="shared" si="10"/>
        <v>0</v>
      </c>
      <c r="AF52" s="5">
        <f t="shared" si="11"/>
        <v>0</v>
      </c>
      <c r="AG52" s="5">
        <f t="shared" si="12"/>
        <v>0</v>
      </c>
      <c r="AH52" s="5">
        <f t="shared" si="13"/>
        <v>0</v>
      </c>
      <c r="AI52" s="269">
        <f t="shared" si="14"/>
        <v>0</v>
      </c>
      <c r="AJ52" s="269">
        <f t="shared" si="15"/>
        <v>0</v>
      </c>
      <c r="AK52" s="269">
        <f t="shared" si="16"/>
        <v>0</v>
      </c>
      <c r="AL52" s="269">
        <f t="shared" si="17"/>
        <v>0</v>
      </c>
      <c r="AM52" s="269">
        <f t="shared" si="18"/>
        <v>0</v>
      </c>
    </row>
    <row r="53" spans="1:39" s="3" customFormat="1" ht="31.5" hidden="1">
      <c r="A53" s="117" t="s">
        <v>576</v>
      </c>
      <c r="B53" s="97">
        <v>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f t="shared" si="6"/>
        <v>0</v>
      </c>
      <c r="AB53" s="5">
        <f t="shared" si="7"/>
        <v>0</v>
      </c>
      <c r="AC53" s="5">
        <f t="shared" si="8"/>
        <v>0</v>
      </c>
      <c r="AD53" s="5">
        <f t="shared" si="9"/>
        <v>0</v>
      </c>
      <c r="AE53" s="5">
        <f t="shared" si="10"/>
        <v>0</v>
      </c>
      <c r="AF53" s="5">
        <f t="shared" si="11"/>
        <v>0</v>
      </c>
      <c r="AG53" s="5">
        <f t="shared" si="12"/>
        <v>0</v>
      </c>
      <c r="AH53" s="5">
        <f t="shared" si="13"/>
        <v>0</v>
      </c>
      <c r="AI53" s="269">
        <f t="shared" si="14"/>
        <v>0</v>
      </c>
      <c r="AJ53" s="269">
        <f t="shared" si="15"/>
        <v>0</v>
      </c>
      <c r="AK53" s="269">
        <f t="shared" si="16"/>
        <v>0</v>
      </c>
      <c r="AL53" s="269">
        <f t="shared" si="17"/>
        <v>0</v>
      </c>
      <c r="AM53" s="269">
        <f t="shared" si="18"/>
        <v>0</v>
      </c>
    </row>
    <row r="54" spans="1:39" s="3" customFormat="1" ht="31.5">
      <c r="A54" s="117" t="s">
        <v>738</v>
      </c>
      <c r="B54" s="97">
        <v>2</v>
      </c>
      <c r="C54" s="5">
        <v>1393000</v>
      </c>
      <c r="D54" s="5">
        <v>1393000</v>
      </c>
      <c r="E54" s="5"/>
      <c r="F54" s="5"/>
      <c r="G54" s="5"/>
      <c r="H54" s="5"/>
      <c r="I54" s="5"/>
      <c r="J54" s="5"/>
      <c r="K54" s="5">
        <v>244470</v>
      </c>
      <c r="L54" s="5">
        <v>244470</v>
      </c>
      <c r="M54" s="5"/>
      <c r="N54" s="5"/>
      <c r="O54" s="5"/>
      <c r="P54" s="5"/>
      <c r="Q54" s="5"/>
      <c r="R54" s="5"/>
      <c r="S54" s="5">
        <v>4164885</v>
      </c>
      <c r="T54" s="5">
        <v>4164885</v>
      </c>
      <c r="U54" s="5"/>
      <c r="V54" s="5"/>
      <c r="W54" s="5"/>
      <c r="X54" s="5"/>
      <c r="Y54" s="5"/>
      <c r="Z54" s="5"/>
      <c r="AA54" s="5">
        <f t="shared" si="6"/>
        <v>5802355</v>
      </c>
      <c r="AB54" s="5">
        <f t="shared" si="7"/>
        <v>5802355</v>
      </c>
      <c r="AC54" s="5">
        <f t="shared" si="8"/>
        <v>0</v>
      </c>
      <c r="AD54" s="5">
        <f t="shared" si="9"/>
        <v>0</v>
      </c>
      <c r="AE54" s="5">
        <f t="shared" si="10"/>
        <v>0</v>
      </c>
      <c r="AF54" s="5">
        <f t="shared" si="11"/>
        <v>0</v>
      </c>
      <c r="AG54" s="5">
        <f t="shared" si="12"/>
        <v>0</v>
      </c>
      <c r="AH54" s="5">
        <f t="shared" si="13"/>
        <v>0</v>
      </c>
      <c r="AI54" s="269">
        <f t="shared" si="14"/>
        <v>0</v>
      </c>
      <c r="AJ54" s="269">
        <f t="shared" si="15"/>
        <v>0</v>
      </c>
      <c r="AK54" s="269">
        <f t="shared" si="16"/>
        <v>0</v>
      </c>
      <c r="AL54" s="269">
        <f t="shared" si="17"/>
        <v>0</v>
      </c>
      <c r="AM54" s="269">
        <f t="shared" si="18"/>
        <v>0</v>
      </c>
    </row>
    <row r="55" spans="1:39" ht="15.75">
      <c r="A55" s="7" t="s">
        <v>473</v>
      </c>
      <c r="B55" s="97">
        <v>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131520</v>
      </c>
      <c r="T55" s="5">
        <v>131520</v>
      </c>
      <c r="U55" s="5"/>
      <c r="V55" s="5"/>
      <c r="W55" s="5"/>
      <c r="X55" s="5"/>
      <c r="Y55" s="5"/>
      <c r="Z55" s="5"/>
      <c r="AA55" s="5">
        <f t="shared" si="6"/>
        <v>131520</v>
      </c>
      <c r="AB55" s="5">
        <f t="shared" si="7"/>
        <v>131520</v>
      </c>
      <c r="AC55" s="5">
        <f t="shared" si="8"/>
        <v>0</v>
      </c>
      <c r="AD55" s="5">
        <f t="shared" si="9"/>
        <v>0</v>
      </c>
      <c r="AE55" s="5">
        <f t="shared" si="10"/>
        <v>0</v>
      </c>
      <c r="AF55" s="5">
        <f t="shared" si="11"/>
        <v>0</v>
      </c>
      <c r="AG55" s="5">
        <f t="shared" si="12"/>
        <v>0</v>
      </c>
      <c r="AH55" s="5">
        <f t="shared" si="13"/>
        <v>0</v>
      </c>
      <c r="AI55" s="269">
        <f t="shared" si="14"/>
        <v>0</v>
      </c>
      <c r="AJ55" s="269">
        <f t="shared" si="15"/>
        <v>0</v>
      </c>
      <c r="AK55" s="269">
        <f t="shared" si="16"/>
        <v>0</v>
      </c>
      <c r="AL55" s="269">
        <f t="shared" si="17"/>
        <v>0</v>
      </c>
      <c r="AM55" s="269">
        <f t="shared" si="18"/>
        <v>0</v>
      </c>
    </row>
    <row r="56" spans="1:39" ht="15.75" hidden="1">
      <c r="A56" s="7" t="s">
        <v>577</v>
      </c>
      <c r="B56" s="97">
        <v>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6"/>
        <v>0</v>
      </c>
      <c r="AB56" s="5">
        <f t="shared" si="7"/>
        <v>0</v>
      </c>
      <c r="AC56" s="5">
        <f t="shared" si="8"/>
        <v>0</v>
      </c>
      <c r="AD56" s="5">
        <f t="shared" si="9"/>
        <v>0</v>
      </c>
      <c r="AE56" s="5">
        <f t="shared" si="10"/>
        <v>0</v>
      </c>
      <c r="AF56" s="5">
        <f t="shared" si="11"/>
        <v>0</v>
      </c>
      <c r="AG56" s="5">
        <f t="shared" si="12"/>
        <v>0</v>
      </c>
      <c r="AH56" s="5">
        <f t="shared" si="13"/>
        <v>0</v>
      </c>
      <c r="AI56" s="269">
        <f t="shared" si="14"/>
        <v>0</v>
      </c>
      <c r="AJ56" s="269">
        <f t="shared" si="15"/>
        <v>0</v>
      </c>
      <c r="AK56" s="269">
        <f t="shared" si="16"/>
        <v>0</v>
      </c>
      <c r="AL56" s="269">
        <f t="shared" si="17"/>
        <v>0</v>
      </c>
      <c r="AM56" s="269">
        <f t="shared" si="18"/>
        <v>0</v>
      </c>
    </row>
    <row r="57" spans="1:39" ht="15.75" hidden="1">
      <c r="A57" s="7" t="s">
        <v>473</v>
      </c>
      <c r="B57" s="97">
        <v>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si="6"/>
        <v>0</v>
      </c>
      <c r="AB57" s="5">
        <f t="shared" si="7"/>
        <v>0</v>
      </c>
      <c r="AC57" s="5">
        <f t="shared" si="8"/>
        <v>0</v>
      </c>
      <c r="AD57" s="5">
        <f t="shared" si="9"/>
        <v>0</v>
      </c>
      <c r="AE57" s="5">
        <f t="shared" si="10"/>
        <v>0</v>
      </c>
      <c r="AF57" s="5">
        <f t="shared" si="11"/>
        <v>0</v>
      </c>
      <c r="AG57" s="5">
        <f t="shared" si="12"/>
        <v>0</v>
      </c>
      <c r="AH57" s="5">
        <f t="shared" si="13"/>
        <v>0</v>
      </c>
      <c r="AI57" s="269">
        <f t="shared" si="14"/>
        <v>0</v>
      </c>
      <c r="AJ57" s="269">
        <f t="shared" si="15"/>
        <v>0</v>
      </c>
      <c r="AK57" s="269">
        <f t="shared" si="16"/>
        <v>0</v>
      </c>
      <c r="AL57" s="269">
        <f t="shared" si="17"/>
        <v>0</v>
      </c>
      <c r="AM57" s="269">
        <f t="shared" si="18"/>
        <v>0</v>
      </c>
    </row>
    <row r="58" spans="1:39" s="3" customFormat="1" ht="15.75">
      <c r="A58" s="7" t="s">
        <v>673</v>
      </c>
      <c r="B58" s="97">
        <v>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1203545</v>
      </c>
      <c r="T58" s="5">
        <v>1203545</v>
      </c>
      <c r="U58" s="5"/>
      <c r="V58" s="5"/>
      <c r="W58" s="5"/>
      <c r="X58" s="5"/>
      <c r="Y58" s="5"/>
      <c r="Z58" s="5"/>
      <c r="AA58" s="5">
        <f t="shared" si="6"/>
        <v>1203545</v>
      </c>
      <c r="AB58" s="5">
        <f t="shared" si="7"/>
        <v>1203545</v>
      </c>
      <c r="AC58" s="5">
        <f t="shared" si="8"/>
        <v>0</v>
      </c>
      <c r="AD58" s="5">
        <f t="shared" si="9"/>
        <v>0</v>
      </c>
      <c r="AE58" s="5">
        <f t="shared" si="10"/>
        <v>0</v>
      </c>
      <c r="AF58" s="5">
        <f t="shared" si="11"/>
        <v>0</v>
      </c>
      <c r="AG58" s="5">
        <f t="shared" si="12"/>
        <v>0</v>
      </c>
      <c r="AH58" s="5">
        <f t="shared" si="13"/>
        <v>0</v>
      </c>
      <c r="AI58" s="269">
        <f t="shared" si="14"/>
        <v>0</v>
      </c>
      <c r="AJ58" s="269">
        <f t="shared" si="15"/>
        <v>0</v>
      </c>
      <c r="AK58" s="269">
        <f t="shared" si="16"/>
        <v>0</v>
      </c>
      <c r="AL58" s="269">
        <f t="shared" si="17"/>
        <v>0</v>
      </c>
      <c r="AM58" s="269">
        <f t="shared" si="18"/>
        <v>0</v>
      </c>
    </row>
    <row r="59" spans="1:39" s="3" customFormat="1" ht="31.5">
      <c r="A59" s="7" t="s">
        <v>594</v>
      </c>
      <c r="B59" s="97">
        <v>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2076000</v>
      </c>
      <c r="T59" s="5">
        <v>2076000</v>
      </c>
      <c r="U59" s="5"/>
      <c r="V59" s="5"/>
      <c r="W59" s="5"/>
      <c r="X59" s="5"/>
      <c r="Y59" s="5"/>
      <c r="Z59" s="5"/>
      <c r="AA59" s="5">
        <f t="shared" si="6"/>
        <v>2076000</v>
      </c>
      <c r="AB59" s="5">
        <f t="shared" si="7"/>
        <v>2076000</v>
      </c>
      <c r="AC59" s="5">
        <f t="shared" si="8"/>
        <v>0</v>
      </c>
      <c r="AD59" s="5">
        <f t="shared" si="9"/>
        <v>0</v>
      </c>
      <c r="AE59" s="5">
        <f t="shared" si="10"/>
        <v>0</v>
      </c>
      <c r="AF59" s="5">
        <f t="shared" si="11"/>
        <v>0</v>
      </c>
      <c r="AG59" s="5">
        <f t="shared" si="12"/>
        <v>0</v>
      </c>
      <c r="AH59" s="5">
        <f t="shared" si="13"/>
        <v>0</v>
      </c>
      <c r="AI59" s="269">
        <f t="shared" si="14"/>
        <v>0</v>
      </c>
      <c r="AJ59" s="269">
        <f t="shared" si="15"/>
        <v>0</v>
      </c>
      <c r="AK59" s="269">
        <f t="shared" si="16"/>
        <v>0</v>
      </c>
      <c r="AL59" s="269">
        <f t="shared" si="17"/>
        <v>0</v>
      </c>
      <c r="AM59" s="269">
        <f t="shared" si="18"/>
        <v>0</v>
      </c>
    </row>
    <row r="60" spans="1:39" s="3" customFormat="1" ht="15.75">
      <c r="A60" s="8" t="s">
        <v>392</v>
      </c>
      <c r="B60" s="97"/>
      <c r="C60" s="14">
        <f>SUM(C61:C63)</f>
        <v>39956214</v>
      </c>
      <c r="D60" s="14">
        <f>SUM(D61:D63)</f>
        <v>39956214</v>
      </c>
      <c r="E60" s="14"/>
      <c r="F60" s="14"/>
      <c r="G60" s="14"/>
      <c r="H60" s="14"/>
      <c r="I60" s="14"/>
      <c r="J60" s="14"/>
      <c r="K60" s="14">
        <f>SUM(K61:K63)</f>
        <v>4764250</v>
      </c>
      <c r="L60" s="14">
        <f>SUM(L61:L63)</f>
        <v>4764250</v>
      </c>
      <c r="M60" s="14"/>
      <c r="N60" s="14"/>
      <c r="O60" s="14"/>
      <c r="P60" s="14"/>
      <c r="Q60" s="14"/>
      <c r="R60" s="14"/>
      <c r="S60" s="14">
        <f>SUM(S61:S63)</f>
        <v>25753369</v>
      </c>
      <c r="T60" s="14">
        <f>SUM(T61:T63)</f>
        <v>25753369</v>
      </c>
      <c r="U60" s="14"/>
      <c r="V60" s="14"/>
      <c r="W60" s="14"/>
      <c r="X60" s="14"/>
      <c r="Y60" s="14"/>
      <c r="Z60" s="14"/>
      <c r="AA60" s="14">
        <f t="shared" si="6"/>
        <v>70473833</v>
      </c>
      <c r="AB60" s="14">
        <f t="shared" si="7"/>
        <v>70473833</v>
      </c>
      <c r="AC60" s="14">
        <f t="shared" si="8"/>
        <v>0</v>
      </c>
      <c r="AD60" s="14">
        <f t="shared" si="9"/>
        <v>0</v>
      </c>
      <c r="AE60" s="14">
        <f t="shared" si="10"/>
        <v>0</v>
      </c>
      <c r="AF60" s="14">
        <f t="shared" si="11"/>
        <v>0</v>
      </c>
      <c r="AG60" s="14">
        <f t="shared" si="12"/>
        <v>0</v>
      </c>
      <c r="AH60" s="14">
        <f t="shared" si="13"/>
        <v>0</v>
      </c>
      <c r="AI60" s="269">
        <f t="shared" si="14"/>
        <v>0</v>
      </c>
      <c r="AJ60" s="269">
        <f t="shared" si="15"/>
        <v>0</v>
      </c>
      <c r="AK60" s="269">
        <f t="shared" si="16"/>
        <v>0</v>
      </c>
      <c r="AL60" s="269">
        <f t="shared" si="17"/>
        <v>0</v>
      </c>
      <c r="AM60" s="269">
        <f t="shared" si="18"/>
        <v>0</v>
      </c>
    </row>
    <row r="61" spans="1:39" s="3" customFormat="1" ht="15.75">
      <c r="A61" s="85" t="s">
        <v>385</v>
      </c>
      <c r="B61" s="97">
        <v>1</v>
      </c>
      <c r="C61" s="81">
        <f>SUMIF($B$7:$B$60,"1",C$7:C$60)</f>
        <v>0</v>
      </c>
      <c r="D61" s="81">
        <f>SUMIF($B$7:$B$60,"1",D$7:D$60)</f>
        <v>0</v>
      </c>
      <c r="E61" s="81"/>
      <c r="F61" s="81"/>
      <c r="G61" s="81"/>
      <c r="H61" s="81"/>
      <c r="I61" s="81"/>
      <c r="J61" s="81"/>
      <c r="K61" s="81">
        <f>SUMIF($B$7:$B$60,"1",K$7:K$60)</f>
        <v>0</v>
      </c>
      <c r="L61" s="81">
        <f>SUMIF($B$7:$B$60,"1",L$7:L$60)</f>
        <v>0</v>
      </c>
      <c r="M61" s="81"/>
      <c r="N61" s="81"/>
      <c r="O61" s="81"/>
      <c r="P61" s="81"/>
      <c r="Q61" s="81"/>
      <c r="R61" s="81"/>
      <c r="S61" s="81">
        <f>SUMIF($B$7:$B$60,"1",S$7:S$60)</f>
        <v>0</v>
      </c>
      <c r="T61" s="81">
        <f>SUMIF($B$7:$B$60,"1",T$7:T$60)</f>
        <v>0</v>
      </c>
      <c r="U61" s="81"/>
      <c r="V61" s="81"/>
      <c r="W61" s="81"/>
      <c r="X61" s="81"/>
      <c r="Y61" s="81"/>
      <c r="Z61" s="81"/>
      <c r="AA61" s="5">
        <f t="shared" si="6"/>
        <v>0</v>
      </c>
      <c r="AB61" s="5">
        <f t="shared" si="7"/>
        <v>0</v>
      </c>
      <c r="AC61" s="5">
        <f t="shared" si="8"/>
        <v>0</v>
      </c>
      <c r="AD61" s="5">
        <f t="shared" si="9"/>
        <v>0</v>
      </c>
      <c r="AE61" s="5">
        <f t="shared" si="10"/>
        <v>0</v>
      </c>
      <c r="AF61" s="5">
        <f t="shared" si="11"/>
        <v>0</v>
      </c>
      <c r="AG61" s="5">
        <f t="shared" si="12"/>
        <v>0</v>
      </c>
      <c r="AH61" s="5">
        <f t="shared" si="13"/>
        <v>0</v>
      </c>
      <c r="AI61" s="269">
        <f t="shared" si="14"/>
        <v>0</v>
      </c>
      <c r="AJ61" s="269">
        <f t="shared" si="15"/>
        <v>0</v>
      </c>
      <c r="AK61" s="269">
        <f t="shared" si="16"/>
        <v>0</v>
      </c>
      <c r="AL61" s="269">
        <f t="shared" si="17"/>
        <v>0</v>
      </c>
      <c r="AM61" s="269">
        <f t="shared" si="18"/>
        <v>0</v>
      </c>
    </row>
    <row r="62" spans="1:39" s="3" customFormat="1" ht="15.75">
      <c r="A62" s="85" t="s">
        <v>230</v>
      </c>
      <c r="B62" s="97">
        <v>2</v>
      </c>
      <c r="C62" s="81">
        <f>SUMIF($B$7:$B$60,"2",C$7:C$60)</f>
        <v>38390214</v>
      </c>
      <c r="D62" s="81">
        <f>SUMIF($B$7:$B$60,"2",D$7:D$60)</f>
        <v>38390214</v>
      </c>
      <c r="E62" s="81"/>
      <c r="F62" s="81"/>
      <c r="G62" s="81"/>
      <c r="H62" s="81"/>
      <c r="I62" s="81"/>
      <c r="J62" s="81"/>
      <c r="K62" s="81">
        <f>SUMIF($B$7:$B$60,"2",K$7:K$60)</f>
        <v>4439250</v>
      </c>
      <c r="L62" s="81">
        <f>SUMIF($B$7:$B$60,"2",L$7:L$60)</f>
        <v>4439250</v>
      </c>
      <c r="M62" s="81"/>
      <c r="N62" s="81"/>
      <c r="O62" s="81"/>
      <c r="P62" s="81"/>
      <c r="Q62" s="81"/>
      <c r="R62" s="81"/>
      <c r="S62" s="81">
        <f>SUMIF($B$7:$B$60,"2",S$7:S$60)</f>
        <v>25753369</v>
      </c>
      <c r="T62" s="81">
        <f>SUMIF($B$7:$B$60,"2",T$7:T$60)</f>
        <v>25753369</v>
      </c>
      <c r="U62" s="81"/>
      <c r="V62" s="81"/>
      <c r="W62" s="81"/>
      <c r="X62" s="81"/>
      <c r="Y62" s="81"/>
      <c r="Z62" s="81"/>
      <c r="AA62" s="5">
        <f t="shared" si="6"/>
        <v>68582833</v>
      </c>
      <c r="AB62" s="5">
        <f t="shared" si="7"/>
        <v>68582833</v>
      </c>
      <c r="AC62" s="5">
        <f t="shared" si="8"/>
        <v>0</v>
      </c>
      <c r="AD62" s="5">
        <f t="shared" si="9"/>
        <v>0</v>
      </c>
      <c r="AE62" s="5">
        <f t="shared" si="10"/>
        <v>0</v>
      </c>
      <c r="AF62" s="5">
        <f t="shared" si="11"/>
        <v>0</v>
      </c>
      <c r="AG62" s="5">
        <f t="shared" si="12"/>
        <v>0</v>
      </c>
      <c r="AH62" s="5">
        <f t="shared" si="13"/>
        <v>0</v>
      </c>
      <c r="AI62" s="269">
        <f t="shared" si="14"/>
        <v>0</v>
      </c>
      <c r="AJ62" s="269">
        <f t="shared" si="15"/>
        <v>0</v>
      </c>
      <c r="AK62" s="269">
        <f t="shared" si="16"/>
        <v>0</v>
      </c>
      <c r="AL62" s="269">
        <f t="shared" si="17"/>
        <v>0</v>
      </c>
      <c r="AM62" s="269">
        <f t="shared" si="18"/>
        <v>0</v>
      </c>
    </row>
    <row r="63" spans="1:39" s="3" customFormat="1" ht="15.75">
      <c r="A63" s="85" t="s">
        <v>124</v>
      </c>
      <c r="B63" s="97">
        <v>3</v>
      </c>
      <c r="C63" s="81">
        <f>SUMIF($B$7:$B$60,"3",C$7:C$60)</f>
        <v>1566000</v>
      </c>
      <c r="D63" s="81">
        <f>SUMIF($B$7:$B$60,"3",D$7:D$60)</f>
        <v>1566000</v>
      </c>
      <c r="E63" s="81"/>
      <c r="F63" s="81"/>
      <c r="G63" s="81"/>
      <c r="H63" s="81"/>
      <c r="I63" s="81"/>
      <c r="J63" s="81"/>
      <c r="K63" s="81">
        <f>SUMIF($B$7:$B$60,"3",K$7:K$60)</f>
        <v>325000</v>
      </c>
      <c r="L63" s="81">
        <f>SUMIF($B$7:$B$60,"3",L$7:L$60)</f>
        <v>325000</v>
      </c>
      <c r="M63" s="81"/>
      <c r="N63" s="81"/>
      <c r="O63" s="81"/>
      <c r="P63" s="81"/>
      <c r="Q63" s="81"/>
      <c r="R63" s="81"/>
      <c r="S63" s="81">
        <f>SUMIF($B$7:$B$60,"3",S$7:S$60)</f>
        <v>0</v>
      </c>
      <c r="T63" s="81">
        <f>SUMIF($B$7:$B$60,"3",T$7:T$60)</f>
        <v>0</v>
      </c>
      <c r="U63" s="81"/>
      <c r="V63" s="81"/>
      <c r="W63" s="81"/>
      <c r="X63" s="81"/>
      <c r="Y63" s="81"/>
      <c r="Z63" s="81"/>
      <c r="AA63" s="5">
        <f t="shared" si="6"/>
        <v>1891000</v>
      </c>
      <c r="AB63" s="5">
        <f t="shared" si="7"/>
        <v>1891000</v>
      </c>
      <c r="AC63" s="5">
        <f t="shared" si="8"/>
        <v>0</v>
      </c>
      <c r="AD63" s="5">
        <f t="shared" si="9"/>
        <v>0</v>
      </c>
      <c r="AE63" s="5">
        <f t="shared" si="10"/>
        <v>0</v>
      </c>
      <c r="AF63" s="5">
        <f t="shared" si="11"/>
        <v>0</v>
      </c>
      <c r="AG63" s="5">
        <f t="shared" si="12"/>
        <v>0</v>
      </c>
      <c r="AH63" s="5">
        <f t="shared" si="13"/>
        <v>0</v>
      </c>
      <c r="AI63" s="269">
        <f t="shared" si="14"/>
        <v>0</v>
      </c>
      <c r="AJ63" s="269">
        <f t="shared" si="15"/>
        <v>0</v>
      </c>
      <c r="AK63" s="269">
        <f t="shared" si="16"/>
        <v>0</v>
      </c>
      <c r="AL63" s="269">
        <f t="shared" si="17"/>
        <v>0</v>
      </c>
      <c r="AM63" s="269">
        <f t="shared" si="18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5118110236220472" right="0.2755905511811024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17" t="s">
        <v>710</v>
      </c>
      <c r="B1" s="317"/>
      <c r="C1" s="317"/>
      <c r="D1" s="317"/>
      <c r="E1" s="317"/>
      <c r="F1" s="116"/>
    </row>
    <row r="2" spans="1:5" s="23" customFormat="1" ht="13.5" customHeight="1">
      <c r="A2" s="121"/>
      <c r="B2" s="121"/>
      <c r="C2" s="121"/>
      <c r="D2" s="121"/>
      <c r="E2" s="121"/>
    </row>
    <row r="3" spans="1:5" s="23" customFormat="1" ht="40.5" customHeight="1">
      <c r="A3" s="318" t="s">
        <v>700</v>
      </c>
      <c r="B3" s="318"/>
      <c r="C3" s="318"/>
      <c r="D3" s="318"/>
      <c r="E3" s="318"/>
    </row>
    <row r="4" spans="1:5" s="23" customFormat="1" ht="14.25" customHeight="1">
      <c r="A4" s="24"/>
      <c r="B4" s="24"/>
      <c r="C4" s="24"/>
      <c r="D4" s="24"/>
      <c r="E4" s="122" t="s">
        <v>483</v>
      </c>
    </row>
    <row r="5" spans="1:6" s="27" customFormat="1" ht="21.75" customHeight="1">
      <c r="A5" s="114" t="s">
        <v>9</v>
      </c>
      <c r="B5" s="25" t="s">
        <v>537</v>
      </c>
      <c r="C5" s="25" t="s">
        <v>566</v>
      </c>
      <c r="D5" s="25" t="s">
        <v>697</v>
      </c>
      <c r="E5" s="25" t="s">
        <v>5</v>
      </c>
      <c r="F5" s="26"/>
    </row>
    <row r="6" spans="1:5" ht="15">
      <c r="A6" s="28" t="s">
        <v>389</v>
      </c>
      <c r="B6" s="29">
        <v>4500000</v>
      </c>
      <c r="C6" s="29">
        <v>4500000</v>
      </c>
      <c r="D6" s="29">
        <v>4500000</v>
      </c>
      <c r="E6" s="29">
        <f aca="true" t="shared" si="0" ref="E6:E21">SUM(B6:D6)</f>
        <v>13500000</v>
      </c>
    </row>
    <row r="7" spans="1:5" ht="15">
      <c r="A7" s="28" t="s">
        <v>387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30000</v>
      </c>
      <c r="C8" s="29">
        <v>30000</v>
      </c>
      <c r="D8" s="29">
        <v>30000</v>
      </c>
      <c r="E8" s="29">
        <f t="shared" si="0"/>
        <v>90000</v>
      </c>
    </row>
    <row r="9" spans="1:5" ht="32.25" customHeight="1">
      <c r="A9" s="31" t="s">
        <v>30</v>
      </c>
      <c r="B9" s="29">
        <v>650000</v>
      </c>
      <c r="C9" s="29">
        <v>650000</v>
      </c>
      <c r="D9" s="29">
        <v>650000</v>
      </c>
      <c r="E9" s="29">
        <f t="shared" si="0"/>
        <v>1950000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388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5180000</v>
      </c>
      <c r="C13" s="33">
        <f>SUM(C6:C12)</f>
        <v>5180000</v>
      </c>
      <c r="D13" s="33">
        <f>SUM(D6:D12)</f>
        <v>5180000</v>
      </c>
      <c r="E13" s="33">
        <f>SUM(E6:E12)</f>
        <v>15540000</v>
      </c>
    </row>
    <row r="14" spans="1:5" ht="15">
      <c r="A14" s="32" t="s">
        <v>41</v>
      </c>
      <c r="B14" s="33">
        <f>ROUNDDOWN(B13*0.5,0)</f>
        <v>2590000</v>
      </c>
      <c r="C14" s="33">
        <f>ROUNDDOWN(C13*0.5,0)</f>
        <v>2590000</v>
      </c>
      <c r="D14" s="33">
        <f>ROUNDDOWN(D13*0.5,0)</f>
        <v>2590000</v>
      </c>
      <c r="E14" s="33">
        <f t="shared" si="0"/>
        <v>7770000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2590000</v>
      </c>
      <c r="C23" s="33">
        <f>C14-C22</f>
        <v>2590000</v>
      </c>
      <c r="D23" s="33">
        <f>D14-D22</f>
        <v>2590000</v>
      </c>
      <c r="E23" s="33">
        <f>E14-E22</f>
        <v>7770000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19" t="s">
        <v>381</v>
      </c>
      <c r="B26" s="319"/>
      <c r="C26" s="319"/>
      <c r="D26" s="319"/>
      <c r="E26" s="319"/>
    </row>
    <row r="27" ht="18.75" customHeight="1"/>
    <row r="28" ht="15">
      <c r="A28" s="96" t="s">
        <v>701</v>
      </c>
    </row>
    <row r="29" spans="1:3" ht="15">
      <c r="A29" s="37" t="s">
        <v>517</v>
      </c>
      <c r="C29" s="62"/>
    </row>
    <row r="30" spans="1:3" ht="15">
      <c r="A30" s="37"/>
      <c r="C30" s="62"/>
    </row>
    <row r="31" ht="15">
      <c r="C31" s="62"/>
    </row>
    <row r="32" spans="1:4" ht="15">
      <c r="A32" s="62" t="s">
        <v>538</v>
      </c>
      <c r="B32" s="26"/>
      <c r="D32" s="62" t="s">
        <v>518</v>
      </c>
    </row>
    <row r="33" spans="1:4" ht="15">
      <c r="A33" s="62" t="s">
        <v>539</v>
      </c>
      <c r="B33" s="26"/>
      <c r="D33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9.7109375" style="0" customWidth="1"/>
    <col min="4" max="4" width="12.28125" style="0" customWidth="1"/>
    <col min="5" max="5" width="13.28125" style="0" customWidth="1"/>
    <col min="6" max="6" width="3.140625" style="0" customWidth="1"/>
    <col min="7" max="7" width="6.140625" style="0" customWidth="1"/>
    <col min="8" max="8" width="12.7109375" style="0" customWidth="1"/>
    <col min="9" max="9" width="6.421875" style="0" customWidth="1"/>
    <col min="10" max="10" width="10.8515625" style="0" customWidth="1"/>
    <col min="11" max="11" width="10.421875" style="0" customWidth="1"/>
  </cols>
  <sheetData>
    <row r="1" spans="1:10" s="138" customFormat="1" ht="37.5" customHeight="1">
      <c r="A1" s="277" t="s">
        <v>641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7:10" s="138" customFormat="1" ht="16.5">
      <c r="G2" s="137"/>
      <c r="H2" s="137"/>
      <c r="I2" s="139" t="s">
        <v>549</v>
      </c>
      <c r="J2" s="137"/>
    </row>
    <row r="3" spans="1:10" s="138" customFormat="1" ht="16.5">
      <c r="A3" s="142" t="s">
        <v>543</v>
      </c>
      <c r="B3" s="142"/>
      <c r="C3" s="142"/>
      <c r="D3" s="142"/>
      <c r="E3" s="142"/>
      <c r="F3" s="143"/>
      <c r="G3" s="142"/>
      <c r="H3" s="142"/>
      <c r="I3" s="142"/>
      <c r="J3" s="137"/>
    </row>
    <row r="4" spans="1:10" s="138" customFormat="1" ht="16.5">
      <c r="A4" s="2"/>
      <c r="B4" s="146" t="s">
        <v>563</v>
      </c>
      <c r="C4" s="146"/>
      <c r="D4" s="146"/>
      <c r="E4" s="146"/>
      <c r="F4" s="148"/>
      <c r="G4" s="148"/>
      <c r="H4" s="148"/>
      <c r="I4" s="148"/>
      <c r="J4" s="148"/>
    </row>
    <row r="5" spans="1:10" s="138" customFormat="1" ht="16.5">
      <c r="A5" s="2"/>
      <c r="B5" s="162"/>
      <c r="C5" s="184" t="s">
        <v>611</v>
      </c>
      <c r="D5" s="141"/>
      <c r="E5" s="141"/>
      <c r="F5" s="144"/>
      <c r="G5" s="144"/>
      <c r="H5" s="144"/>
      <c r="I5" s="144"/>
      <c r="J5" s="144">
        <v>1155700</v>
      </c>
    </row>
    <row r="6" spans="1:10" s="138" customFormat="1" ht="16.5">
      <c r="A6" s="2"/>
      <c r="B6" s="210" t="s">
        <v>612</v>
      </c>
      <c r="C6" s="211"/>
      <c r="D6" s="146"/>
      <c r="E6" s="146"/>
      <c r="F6" s="146"/>
      <c r="G6" s="148"/>
      <c r="H6" s="148"/>
      <c r="I6" s="148"/>
      <c r="J6" s="148"/>
    </row>
    <row r="7" spans="1:10" s="138" customFormat="1" ht="16.5">
      <c r="A7" s="2"/>
      <c r="B7" s="146"/>
      <c r="C7" s="212" t="s">
        <v>613</v>
      </c>
      <c r="D7" s="141"/>
      <c r="E7" s="141"/>
      <c r="F7" s="141"/>
      <c r="G7" s="144"/>
      <c r="H7" s="144"/>
      <c r="I7" s="144"/>
      <c r="J7" s="144">
        <v>300000</v>
      </c>
    </row>
    <row r="8" spans="1:10" s="138" customFormat="1" ht="16.5">
      <c r="A8" s="2"/>
      <c r="B8" s="162" t="s">
        <v>614</v>
      </c>
      <c r="C8" s="185"/>
      <c r="D8" s="146"/>
      <c r="E8" s="146"/>
      <c r="F8" s="148"/>
      <c r="G8" s="148"/>
      <c r="H8" s="148"/>
      <c r="I8" s="148"/>
      <c r="J8" s="148"/>
    </row>
    <row r="9" spans="1:10" s="138" customFormat="1" ht="16.5">
      <c r="A9" s="2"/>
      <c r="B9" s="162"/>
      <c r="C9" s="141" t="s">
        <v>615</v>
      </c>
      <c r="D9" s="141"/>
      <c r="E9" s="141"/>
      <c r="F9" s="144"/>
      <c r="G9" s="144"/>
      <c r="H9" s="144"/>
      <c r="I9" s="144"/>
      <c r="J9" s="144">
        <v>70000</v>
      </c>
    </row>
    <row r="10" spans="1:10" s="138" customFormat="1" ht="16.5">
      <c r="A10" s="2"/>
      <c r="B10" s="146"/>
      <c r="C10" s="147" t="s">
        <v>550</v>
      </c>
      <c r="D10" s="146"/>
      <c r="E10" s="146"/>
      <c r="F10" s="150"/>
      <c r="G10" s="156"/>
      <c r="H10" s="156"/>
      <c r="I10" s="161"/>
      <c r="J10" s="161">
        <f>SUM(J2:J9)</f>
        <v>1525700</v>
      </c>
    </row>
    <row r="11" spans="1:10" s="138" customFormat="1" ht="9.75" customHeight="1">
      <c r="A11" s="2"/>
      <c r="B11" s="146"/>
      <c r="C11" s="147"/>
      <c r="D11" s="146"/>
      <c r="E11" s="146"/>
      <c r="F11" s="150"/>
      <c r="G11" s="156"/>
      <c r="H11" s="156"/>
      <c r="I11" s="161"/>
      <c r="J11" s="155"/>
    </row>
    <row r="12" spans="1:9" s="138" customFormat="1" ht="16.5" customHeight="1">
      <c r="A12" s="151" t="s">
        <v>544</v>
      </c>
      <c r="B12" s="152"/>
      <c r="C12" s="152"/>
      <c r="D12" s="152"/>
      <c r="E12" s="152"/>
      <c r="F12" s="153"/>
      <c r="G12" s="154"/>
      <c r="H12" s="142"/>
      <c r="I12" s="142"/>
    </row>
    <row r="13" spans="1:9" s="138" customFormat="1" ht="21.75" customHeight="1">
      <c r="A13" s="2"/>
      <c r="B13" s="213" t="s">
        <v>616</v>
      </c>
      <c r="C13" s="200"/>
      <c r="D13" s="146"/>
      <c r="E13" s="146"/>
      <c r="F13" s="150"/>
      <c r="G13" s="156"/>
      <c r="H13" s="156"/>
      <c r="I13" s="156"/>
    </row>
    <row r="14" spans="1:11" s="138" customFormat="1" ht="16.5">
      <c r="A14" s="2"/>
      <c r="B14" s="179"/>
      <c r="C14" s="201" t="s">
        <v>564</v>
      </c>
      <c r="D14" s="141"/>
      <c r="E14" s="141"/>
      <c r="F14" s="157"/>
      <c r="G14" s="158"/>
      <c r="H14" s="158"/>
      <c r="I14" s="158"/>
      <c r="J14" s="158">
        <v>910000</v>
      </c>
      <c r="K14" s="180"/>
    </row>
    <row r="15" spans="1:11" s="138" customFormat="1" ht="16.5">
      <c r="A15" s="2"/>
      <c r="B15" s="149"/>
      <c r="C15" s="202" t="s">
        <v>552</v>
      </c>
      <c r="D15" s="145"/>
      <c r="E15" s="145"/>
      <c r="F15" s="159"/>
      <c r="G15" s="160"/>
      <c r="H15" s="160"/>
      <c r="I15" s="160"/>
      <c r="J15" s="160">
        <v>245700</v>
      </c>
      <c r="K15" s="180"/>
    </row>
    <row r="16" spans="1:11" s="138" customFormat="1" ht="16.5" customHeight="1">
      <c r="A16" s="2"/>
      <c r="B16" s="2" t="s">
        <v>617</v>
      </c>
      <c r="C16" s="166"/>
      <c r="D16" s="166"/>
      <c r="E16" s="146"/>
      <c r="F16" s="150"/>
      <c r="G16" s="156"/>
      <c r="H16" s="156"/>
      <c r="I16" s="156"/>
      <c r="J16" s="156"/>
      <c r="K16" s="180"/>
    </row>
    <row r="17" spans="1:11" s="138" customFormat="1" ht="16.5" customHeight="1">
      <c r="A17" s="2"/>
      <c r="B17" s="2"/>
      <c r="C17" s="201" t="s">
        <v>564</v>
      </c>
      <c r="D17" s="181"/>
      <c r="E17" s="141"/>
      <c r="F17" s="157"/>
      <c r="G17" s="158"/>
      <c r="H17" s="158"/>
      <c r="I17" s="158"/>
      <c r="J17" s="158">
        <v>236220</v>
      </c>
      <c r="K17" s="180"/>
    </row>
    <row r="18" spans="1:11" s="138" customFormat="1" ht="16.5" customHeight="1">
      <c r="A18" s="2"/>
      <c r="B18" s="2"/>
      <c r="C18" s="202" t="s">
        <v>552</v>
      </c>
      <c r="D18" s="202"/>
      <c r="E18" s="145"/>
      <c r="F18" s="159"/>
      <c r="G18" s="160"/>
      <c r="H18" s="160"/>
      <c r="I18" s="160"/>
      <c r="J18" s="160">
        <v>63780</v>
      </c>
      <c r="K18" s="180"/>
    </row>
    <row r="19" spans="1:11" s="138" customFormat="1" ht="16.5" customHeight="1">
      <c r="A19" s="2"/>
      <c r="B19" s="2" t="s">
        <v>618</v>
      </c>
      <c r="C19" s="166"/>
      <c r="D19" s="166"/>
      <c r="E19" s="146"/>
      <c r="F19" s="150"/>
      <c r="G19" s="156"/>
      <c r="H19" s="156"/>
      <c r="I19" s="156"/>
      <c r="J19" s="156"/>
      <c r="K19" s="180"/>
    </row>
    <row r="20" spans="1:11" s="138" customFormat="1" ht="16.5" customHeight="1">
      <c r="A20" s="2"/>
      <c r="B20" s="2"/>
      <c r="C20" s="201" t="s">
        <v>564</v>
      </c>
      <c r="D20" s="181"/>
      <c r="E20" s="141"/>
      <c r="F20" s="157"/>
      <c r="G20" s="158"/>
      <c r="H20" s="158"/>
      <c r="I20" s="158"/>
      <c r="J20" s="158">
        <v>7480</v>
      </c>
      <c r="K20" s="180"/>
    </row>
    <row r="21" spans="1:11" s="138" customFormat="1" ht="16.5" customHeight="1">
      <c r="A21" s="2"/>
      <c r="B21" s="2"/>
      <c r="C21" s="202" t="s">
        <v>552</v>
      </c>
      <c r="D21" s="202"/>
      <c r="E21" s="145"/>
      <c r="F21" s="159"/>
      <c r="G21" s="160"/>
      <c r="H21" s="160"/>
      <c r="I21" s="160"/>
      <c r="J21" s="160">
        <v>2020</v>
      </c>
      <c r="K21" s="180"/>
    </row>
    <row r="22" spans="1:11" s="138" customFormat="1" ht="16.5" customHeight="1">
      <c r="A22" s="2"/>
      <c r="B22" s="2" t="s">
        <v>619</v>
      </c>
      <c r="C22" s="166"/>
      <c r="D22" s="166"/>
      <c r="E22" s="146"/>
      <c r="F22" s="150"/>
      <c r="G22" s="156"/>
      <c r="H22" s="156"/>
      <c r="I22" s="156"/>
      <c r="J22" s="156"/>
      <c r="K22" s="180"/>
    </row>
    <row r="23" spans="1:11" s="138" customFormat="1" ht="16.5" customHeight="1">
      <c r="A23" s="2"/>
      <c r="B23" s="2"/>
      <c r="C23" s="201" t="s">
        <v>564</v>
      </c>
      <c r="D23" s="181"/>
      <c r="E23" s="141"/>
      <c r="F23" s="157"/>
      <c r="G23" s="158"/>
      <c r="H23" s="158"/>
      <c r="I23" s="158"/>
      <c r="J23" s="158">
        <v>47638</v>
      </c>
      <c r="K23" s="180"/>
    </row>
    <row r="24" spans="1:11" s="138" customFormat="1" ht="16.5" customHeight="1">
      <c r="A24" s="2"/>
      <c r="B24" s="2"/>
      <c r="C24" s="202" t="s">
        <v>552</v>
      </c>
      <c r="D24" s="202"/>
      <c r="E24" s="145"/>
      <c r="F24" s="159"/>
      <c r="G24" s="160"/>
      <c r="H24" s="160"/>
      <c r="I24" s="160"/>
      <c r="J24" s="160">
        <v>12862</v>
      </c>
      <c r="K24" s="180"/>
    </row>
    <row r="25" spans="1:11" s="138" customFormat="1" ht="16.5" customHeight="1">
      <c r="A25" s="2"/>
      <c r="B25" s="149"/>
      <c r="C25" s="147" t="s">
        <v>550</v>
      </c>
      <c r="D25" s="146"/>
      <c r="E25" s="146"/>
      <c r="F25" s="150"/>
      <c r="G25" s="156"/>
      <c r="H25" s="156"/>
      <c r="I25" s="161"/>
      <c r="J25" s="161">
        <f>SUM(J13:J24)</f>
        <v>1525700</v>
      </c>
      <c r="K25" s="180"/>
    </row>
    <row r="26" spans="1:11" s="138" customFormat="1" ht="16.5" customHeight="1">
      <c r="A26" s="2"/>
      <c r="B26" s="149"/>
      <c r="C26" s="147"/>
      <c r="D26" s="146"/>
      <c r="E26" s="146"/>
      <c r="F26" s="150"/>
      <c r="G26" s="156"/>
      <c r="H26" s="156"/>
      <c r="I26" s="161"/>
      <c r="J26" s="161"/>
      <c r="K26" s="180"/>
    </row>
    <row r="27" spans="1:10" s="138" customFormat="1" ht="16.5">
      <c r="A27" s="162" t="s">
        <v>545</v>
      </c>
      <c r="B27" s="162"/>
      <c r="C27" s="162"/>
      <c r="D27" s="162"/>
      <c r="E27" s="162"/>
      <c r="F27" s="163"/>
      <c r="G27" s="162"/>
      <c r="H27" s="162"/>
      <c r="I27" s="162"/>
      <c r="J27" s="163"/>
    </row>
    <row r="28" spans="1:10" s="138" customFormat="1" ht="16.5">
      <c r="A28" s="142" t="s">
        <v>546</v>
      </c>
      <c r="B28" s="142"/>
      <c r="C28" s="142"/>
      <c r="D28" s="142"/>
      <c r="E28" s="142"/>
      <c r="F28" s="143"/>
      <c r="G28" s="142" t="s">
        <v>547</v>
      </c>
      <c r="H28" s="142"/>
      <c r="I28" s="142"/>
      <c r="J28" s="143"/>
    </row>
    <row r="29" spans="1:11" s="138" customFormat="1" ht="19.5">
      <c r="A29" s="187" t="s">
        <v>544</v>
      </c>
      <c r="B29" s="142"/>
      <c r="C29" s="142"/>
      <c r="D29" s="142"/>
      <c r="E29" s="142"/>
      <c r="F29" s="164"/>
      <c r="G29" s="146"/>
      <c r="H29" s="146"/>
      <c r="I29" s="146"/>
      <c r="J29" s="155"/>
      <c r="K29" s="188"/>
    </row>
    <row r="30" spans="1:11" s="138" customFormat="1" ht="33.75" customHeight="1">
      <c r="A30" s="2"/>
      <c r="B30" s="280" t="s">
        <v>620</v>
      </c>
      <c r="C30" s="280"/>
      <c r="D30" s="280"/>
      <c r="E30" s="157">
        <v>425425</v>
      </c>
      <c r="F30" s="164"/>
      <c r="G30" s="213" t="s">
        <v>616</v>
      </c>
      <c r="H30" s="200"/>
      <c r="I30" s="196"/>
      <c r="J30" s="196"/>
      <c r="K30" s="180"/>
    </row>
    <row r="31" spans="1:11" s="138" customFormat="1" ht="16.5" customHeight="1">
      <c r="A31" s="2"/>
      <c r="B31" s="146"/>
      <c r="C31" s="176"/>
      <c r="D31" s="189"/>
      <c r="E31" s="150"/>
      <c r="F31" s="164"/>
      <c r="G31" s="179"/>
      <c r="H31" s="201" t="s">
        <v>564</v>
      </c>
      <c r="I31" s="190"/>
      <c r="J31" s="191"/>
      <c r="K31" s="157">
        <v>177500</v>
      </c>
    </row>
    <row r="32" spans="1:11" s="138" customFormat="1" ht="16.5" customHeight="1">
      <c r="A32" s="2"/>
      <c r="B32" s="149"/>
      <c r="C32" s="214"/>
      <c r="D32" s="146"/>
      <c r="E32" s="148"/>
      <c r="F32" s="150"/>
      <c r="G32" s="149"/>
      <c r="H32" s="202" t="s">
        <v>552</v>
      </c>
      <c r="I32" s="215"/>
      <c r="J32" s="216"/>
      <c r="K32" s="217">
        <v>47925</v>
      </c>
    </row>
    <row r="33" spans="1:11" s="138" customFormat="1" ht="18.75" customHeight="1">
      <c r="A33" s="187"/>
      <c r="B33" s="149"/>
      <c r="C33" s="146"/>
      <c r="D33" s="189"/>
      <c r="E33" s="150"/>
      <c r="F33" s="164"/>
      <c r="G33" s="2" t="s">
        <v>621</v>
      </c>
      <c r="H33" s="218"/>
      <c r="I33" s="196"/>
      <c r="J33" s="196"/>
      <c r="K33" s="196"/>
    </row>
    <row r="34" spans="1:11" s="138" customFormat="1" ht="18.75">
      <c r="A34" s="187"/>
      <c r="B34" s="146"/>
      <c r="C34" s="176"/>
      <c r="D34" s="189"/>
      <c r="E34" s="150"/>
      <c r="F34" s="164"/>
      <c r="G34" s="218"/>
      <c r="H34" s="219" t="s">
        <v>575</v>
      </c>
      <c r="I34" s="190"/>
      <c r="J34" s="190"/>
      <c r="K34" s="220">
        <v>157480</v>
      </c>
    </row>
    <row r="35" spans="1:11" s="138" customFormat="1" ht="18.75">
      <c r="A35" s="195"/>
      <c r="B35" s="180"/>
      <c r="C35" s="214"/>
      <c r="D35" s="146"/>
      <c r="E35" s="148"/>
      <c r="F35" s="148"/>
      <c r="G35" s="218"/>
      <c r="H35" s="221" t="s">
        <v>553</v>
      </c>
      <c r="I35" s="222"/>
      <c r="J35" s="175"/>
      <c r="K35" s="223">
        <v>42520</v>
      </c>
    </row>
    <row r="36" spans="1:11" s="138" customFormat="1" ht="11.25" customHeight="1">
      <c r="A36" s="195"/>
      <c r="B36" s="180"/>
      <c r="C36" s="214"/>
      <c r="D36" s="146"/>
      <c r="E36" s="148"/>
      <c r="F36" s="148"/>
      <c r="G36" s="218"/>
      <c r="H36" s="224"/>
      <c r="I36" s="152"/>
      <c r="J36" s="148"/>
      <c r="K36" s="225"/>
    </row>
    <row r="37" spans="1:11" s="138" customFormat="1" ht="18.75">
      <c r="A37" s="195"/>
      <c r="B37" s="166" t="s">
        <v>622</v>
      </c>
      <c r="C37" s="226"/>
      <c r="D37" s="146"/>
      <c r="E37" s="148"/>
      <c r="F37" s="148"/>
      <c r="G37" s="227" t="s">
        <v>557</v>
      </c>
      <c r="H37" s="224"/>
      <c r="I37" s="152"/>
      <c r="J37" s="148"/>
      <c r="K37" s="150"/>
    </row>
    <row r="38" spans="1:11" s="138" customFormat="1" ht="18.75">
      <c r="A38" s="195"/>
      <c r="B38" s="166"/>
      <c r="C38" s="201" t="s">
        <v>564</v>
      </c>
      <c r="D38" s="141"/>
      <c r="E38" s="144">
        <v>745296</v>
      </c>
      <c r="F38" s="148"/>
      <c r="G38" s="218"/>
      <c r="H38" s="219" t="s">
        <v>623</v>
      </c>
      <c r="I38" s="228"/>
      <c r="J38" s="144"/>
      <c r="K38" s="157">
        <v>745296</v>
      </c>
    </row>
    <row r="39" spans="1:11" s="138" customFormat="1" ht="18.75">
      <c r="A39" s="195"/>
      <c r="B39" s="166"/>
      <c r="C39" s="202" t="s">
        <v>552</v>
      </c>
      <c r="D39" s="145"/>
      <c r="E39" s="175">
        <v>201230</v>
      </c>
      <c r="F39" s="148"/>
      <c r="G39" s="218"/>
      <c r="H39" s="221" t="s">
        <v>624</v>
      </c>
      <c r="I39" s="222"/>
      <c r="J39" s="175"/>
      <c r="K39" s="159">
        <v>201230</v>
      </c>
    </row>
    <row r="40" spans="1:11" s="138" customFormat="1" ht="12.75" customHeight="1">
      <c r="A40" s="195"/>
      <c r="B40" s="166"/>
      <c r="C40" s="166"/>
      <c r="D40" s="146"/>
      <c r="E40" s="148"/>
      <c r="F40" s="148"/>
      <c r="G40" s="218"/>
      <c r="H40" s="224"/>
      <c r="I40" s="152"/>
      <c r="J40" s="148"/>
      <c r="K40" s="150"/>
    </row>
    <row r="41" spans="1:11" s="138" customFormat="1" ht="46.5" customHeight="1">
      <c r="A41" s="195"/>
      <c r="B41" s="281" t="s">
        <v>625</v>
      </c>
      <c r="C41" s="281"/>
      <c r="D41" s="281"/>
      <c r="E41" s="281"/>
      <c r="F41" s="148"/>
      <c r="G41" s="281" t="s">
        <v>626</v>
      </c>
      <c r="H41" s="281"/>
      <c r="I41" s="281"/>
      <c r="J41" s="281"/>
      <c r="K41" s="281"/>
    </row>
    <row r="42" spans="1:11" s="138" customFormat="1" ht="18.75">
      <c r="A42" s="195"/>
      <c r="B42" s="218"/>
      <c r="C42" s="201" t="s">
        <v>564</v>
      </c>
      <c r="D42" s="229"/>
      <c r="E42" s="230">
        <v>90000</v>
      </c>
      <c r="F42" s="148"/>
      <c r="G42" s="218"/>
      <c r="H42" s="201" t="s">
        <v>564</v>
      </c>
      <c r="I42" s="229"/>
      <c r="J42" s="230"/>
      <c r="K42" s="230">
        <v>90000</v>
      </c>
    </row>
    <row r="43" spans="1:11" s="138" customFormat="1" ht="18.75">
      <c r="A43" s="195"/>
      <c r="B43" s="218"/>
      <c r="C43" s="202" t="s">
        <v>552</v>
      </c>
      <c r="D43" s="231"/>
      <c r="E43" s="232">
        <v>24300</v>
      </c>
      <c r="F43" s="148"/>
      <c r="G43" s="218"/>
      <c r="H43" s="202" t="s">
        <v>552</v>
      </c>
      <c r="I43" s="231"/>
      <c r="J43" s="232"/>
      <c r="K43" s="232">
        <v>24300</v>
      </c>
    </row>
    <row r="44" spans="1:11" s="138" customFormat="1" ht="12.75" customHeight="1">
      <c r="A44" s="195"/>
      <c r="B44" s="218"/>
      <c r="C44" s="218"/>
      <c r="D44" s="218"/>
      <c r="E44" s="218"/>
      <c r="F44" s="148"/>
      <c r="G44" s="218"/>
      <c r="H44" s="224"/>
      <c r="I44" s="152"/>
      <c r="J44" s="148"/>
      <c r="K44" s="150"/>
    </row>
    <row r="45" spans="1:11" s="138" customFormat="1" ht="18.75">
      <c r="A45" s="195"/>
      <c r="B45" s="2" t="s">
        <v>627</v>
      </c>
      <c r="C45" s="214"/>
      <c r="D45" s="146"/>
      <c r="E45" s="148"/>
      <c r="F45" s="148"/>
      <c r="G45" s="227" t="s">
        <v>628</v>
      </c>
      <c r="H45" s="224"/>
      <c r="I45" s="152"/>
      <c r="J45" s="148"/>
      <c r="K45" s="225"/>
    </row>
    <row r="46" spans="1:11" s="138" customFormat="1" ht="18.75">
      <c r="A46" s="195"/>
      <c r="B46" s="2"/>
      <c r="C46" s="201" t="s">
        <v>564</v>
      </c>
      <c r="D46" s="141"/>
      <c r="E46" s="144">
        <v>280000</v>
      </c>
      <c r="F46" s="148"/>
      <c r="G46" s="218"/>
      <c r="H46" s="201" t="s">
        <v>564</v>
      </c>
      <c r="I46" s="229"/>
      <c r="J46" s="230"/>
      <c r="K46" s="230">
        <v>25000</v>
      </c>
    </row>
    <row r="47" spans="1:11" s="138" customFormat="1" ht="18.75">
      <c r="A47" s="195"/>
      <c r="B47" s="2"/>
      <c r="C47" s="202" t="s">
        <v>552</v>
      </c>
      <c r="D47" s="141"/>
      <c r="E47" s="144">
        <v>75600</v>
      </c>
      <c r="F47" s="148"/>
      <c r="G47" s="218"/>
      <c r="H47" s="202" t="s">
        <v>552</v>
      </c>
      <c r="I47" s="231"/>
      <c r="J47" s="232"/>
      <c r="K47" s="232">
        <v>6750</v>
      </c>
    </row>
    <row r="48" spans="1:11" s="138" customFormat="1" ht="18.75">
      <c r="A48" s="195"/>
      <c r="B48" s="2"/>
      <c r="C48" s="214"/>
      <c r="D48" s="146"/>
      <c r="E48" s="148"/>
      <c r="F48" s="148"/>
      <c r="G48" s="2" t="s">
        <v>621</v>
      </c>
      <c r="H48" s="224"/>
      <c r="I48" s="152"/>
      <c r="J48" s="148"/>
      <c r="K48" s="225"/>
    </row>
    <row r="49" spans="1:11" s="138" customFormat="1" ht="18.75">
      <c r="A49" s="195"/>
      <c r="B49" s="2"/>
      <c r="C49" s="214"/>
      <c r="D49" s="146"/>
      <c r="E49" s="148"/>
      <c r="F49" s="148"/>
      <c r="G49" s="2"/>
      <c r="H49" s="201" t="s">
        <v>564</v>
      </c>
      <c r="I49" s="229"/>
      <c r="J49" s="230"/>
      <c r="K49" s="230">
        <v>100000</v>
      </c>
    </row>
    <row r="50" spans="1:11" s="138" customFormat="1" ht="18.75">
      <c r="A50" s="195"/>
      <c r="B50" s="2"/>
      <c r="C50" s="214"/>
      <c r="D50" s="146"/>
      <c r="E50" s="148"/>
      <c r="F50" s="148"/>
      <c r="G50" s="2"/>
      <c r="H50" s="202" t="s">
        <v>552</v>
      </c>
      <c r="I50" s="231"/>
      <c r="J50" s="232"/>
      <c r="K50" s="232">
        <v>27000</v>
      </c>
    </row>
    <row r="51" spans="1:11" s="138" customFormat="1" ht="18.75">
      <c r="A51" s="195"/>
      <c r="B51" s="2"/>
      <c r="C51" s="214"/>
      <c r="D51" s="146"/>
      <c r="E51" s="148"/>
      <c r="F51" s="148"/>
      <c r="G51" s="176" t="s">
        <v>602</v>
      </c>
      <c r="H51" s="156"/>
      <c r="I51" s="161"/>
      <c r="J51" s="161"/>
      <c r="K51" s="180"/>
    </row>
    <row r="52" spans="1:11" s="138" customFormat="1" ht="18.75">
      <c r="A52" s="195"/>
      <c r="B52" s="2"/>
      <c r="C52" s="214"/>
      <c r="D52" s="146"/>
      <c r="E52" s="148"/>
      <c r="F52" s="148"/>
      <c r="G52" s="282" t="s">
        <v>603</v>
      </c>
      <c r="H52" s="282"/>
      <c r="I52" s="282"/>
      <c r="J52" s="282"/>
      <c r="K52" s="157">
        <v>155000</v>
      </c>
    </row>
    <row r="53" spans="1:11" s="138" customFormat="1" ht="18.75">
      <c r="A53" s="195"/>
      <c r="B53" s="2"/>
      <c r="C53" s="214"/>
      <c r="D53" s="146"/>
      <c r="E53" s="148"/>
      <c r="F53" s="148"/>
      <c r="G53" s="282" t="s">
        <v>604</v>
      </c>
      <c r="H53" s="282"/>
      <c r="I53" s="282"/>
      <c r="J53" s="282"/>
      <c r="K53" s="157">
        <v>41850</v>
      </c>
    </row>
    <row r="54" spans="1:11" s="138" customFormat="1" ht="18.75">
      <c r="A54" s="195"/>
      <c r="B54" s="2"/>
      <c r="C54" s="214"/>
      <c r="D54" s="146"/>
      <c r="E54" s="148"/>
      <c r="F54" s="148"/>
      <c r="G54" s="233"/>
      <c r="H54" s="233"/>
      <c r="I54" s="233"/>
      <c r="J54" s="233"/>
      <c r="K54" s="150"/>
    </row>
    <row r="55" spans="1:11" s="138" customFormat="1" ht="16.5" customHeight="1">
      <c r="A55" s="278" t="s">
        <v>571</v>
      </c>
      <c r="B55" s="278"/>
      <c r="C55" s="278"/>
      <c r="D55" s="278"/>
      <c r="E55" s="278"/>
      <c r="F55" s="278"/>
      <c r="G55" s="278"/>
      <c r="H55" s="278"/>
      <c r="I55" s="278"/>
      <c r="J55" s="278"/>
      <c r="K55" s="180"/>
    </row>
    <row r="56" spans="1:11" s="138" customFormat="1" ht="16.5" customHeight="1">
      <c r="A56" s="278" t="s">
        <v>572</v>
      </c>
      <c r="B56" s="278"/>
      <c r="C56" s="278"/>
      <c r="D56" s="278"/>
      <c r="E56" s="278"/>
      <c r="F56" s="278"/>
      <c r="G56" s="278"/>
      <c r="H56" s="278"/>
      <c r="I56" s="278"/>
      <c r="J56" s="278"/>
      <c r="K56" s="180"/>
    </row>
    <row r="57" spans="1:11" s="138" customFormat="1" ht="16.5" customHeight="1">
      <c r="A57" s="278" t="s">
        <v>629</v>
      </c>
      <c r="B57" s="278"/>
      <c r="C57" s="278"/>
      <c r="D57" s="278"/>
      <c r="E57" s="278"/>
      <c r="F57" s="278"/>
      <c r="G57" s="278"/>
      <c r="H57" s="278"/>
      <c r="I57" s="278"/>
      <c r="J57" s="278"/>
      <c r="K57" s="180"/>
    </row>
    <row r="58" spans="1:11" s="138" customFormat="1" ht="16.5" customHeight="1">
      <c r="A58" s="134"/>
      <c r="B58" s="134"/>
      <c r="C58" s="134"/>
      <c r="D58" s="134"/>
      <c r="E58" s="134"/>
      <c r="F58" s="135"/>
      <c r="G58" s="134"/>
      <c r="H58" s="136" t="s">
        <v>542</v>
      </c>
      <c r="I58" s="161"/>
      <c r="J58" s="161"/>
      <c r="K58" s="180"/>
    </row>
    <row r="59" spans="1:11" s="138" customFormat="1" ht="16.5" customHeight="1">
      <c r="A59" s="142" t="s">
        <v>543</v>
      </c>
      <c r="B59" s="142"/>
      <c r="C59" s="142"/>
      <c r="D59" s="142"/>
      <c r="E59" s="142"/>
      <c r="F59" s="143"/>
      <c r="G59" s="142"/>
      <c r="H59" s="142"/>
      <c r="I59" s="161"/>
      <c r="J59" s="161"/>
      <c r="K59" s="180"/>
    </row>
    <row r="60" spans="1:11" s="138" customFormat="1" ht="16.5" customHeight="1">
      <c r="A60" s="2"/>
      <c r="B60" s="146" t="s">
        <v>630</v>
      </c>
      <c r="C60" s="211"/>
      <c r="D60" s="146"/>
      <c r="E60" s="146"/>
      <c r="F60" s="148"/>
      <c r="G60" s="148"/>
      <c r="H60" s="150"/>
      <c r="I60" s="161"/>
      <c r="J60" s="161"/>
      <c r="K60" s="180"/>
    </row>
    <row r="61" spans="1:11" s="138" customFormat="1" ht="16.5" customHeight="1">
      <c r="A61" s="2"/>
      <c r="B61" s="234"/>
      <c r="C61" s="141" t="s">
        <v>631</v>
      </c>
      <c r="D61" s="141"/>
      <c r="E61" s="141"/>
      <c r="F61" s="144"/>
      <c r="G61" s="144"/>
      <c r="H61" s="157"/>
      <c r="I61" s="235"/>
      <c r="J61" s="158">
        <v>31500</v>
      </c>
      <c r="K61" s="180"/>
    </row>
    <row r="62" spans="1:11" s="138" customFormat="1" ht="16.5" customHeight="1">
      <c r="A62" s="151" t="s">
        <v>544</v>
      </c>
      <c r="B62" s="152"/>
      <c r="C62" s="152"/>
      <c r="D62" s="152"/>
      <c r="E62" s="152"/>
      <c r="F62" s="153"/>
      <c r="G62" s="154"/>
      <c r="I62" s="161"/>
      <c r="J62" s="156"/>
      <c r="K62" s="180"/>
    </row>
    <row r="63" spans="1:11" s="138" customFormat="1" ht="16.5" customHeight="1">
      <c r="A63" s="2"/>
      <c r="B63" s="179" t="s">
        <v>632</v>
      </c>
      <c r="C63" s="179"/>
      <c r="D63" s="211"/>
      <c r="E63" s="211"/>
      <c r="F63" s="150"/>
      <c r="G63" s="236"/>
      <c r="I63" s="161"/>
      <c r="J63" s="156"/>
      <c r="K63" s="180"/>
    </row>
    <row r="64" spans="1:11" s="138" customFormat="1" ht="16.5" customHeight="1">
      <c r="A64" s="2"/>
      <c r="B64" s="237"/>
      <c r="C64" s="238" t="s">
        <v>633</v>
      </c>
      <c r="D64" s="238"/>
      <c r="E64" s="238"/>
      <c r="F64" s="157"/>
      <c r="G64" s="239"/>
      <c r="H64" s="157"/>
      <c r="I64" s="235"/>
      <c r="J64" s="158">
        <v>31500</v>
      </c>
      <c r="K64" s="180"/>
    </row>
    <row r="65" spans="1:11" s="138" customFormat="1" ht="16.5" customHeight="1">
      <c r="A65" s="2"/>
      <c r="B65" s="149"/>
      <c r="C65" s="147"/>
      <c r="D65" s="146"/>
      <c r="E65" s="146"/>
      <c r="F65" s="150"/>
      <c r="G65" s="156"/>
      <c r="H65" s="156"/>
      <c r="I65" s="161"/>
      <c r="J65" s="161"/>
      <c r="K65" s="180"/>
    </row>
    <row r="66" spans="1:10" s="138" customFormat="1" ht="16.5">
      <c r="A66" s="278" t="s">
        <v>571</v>
      </c>
      <c r="B66" s="278"/>
      <c r="C66" s="278"/>
      <c r="D66" s="278"/>
      <c r="E66" s="278"/>
      <c r="F66" s="278"/>
      <c r="G66" s="278"/>
      <c r="H66" s="278"/>
      <c r="I66" s="278"/>
      <c r="J66" s="278"/>
    </row>
    <row r="67" spans="1:10" s="138" customFormat="1" ht="16.5">
      <c r="A67" s="278" t="s">
        <v>572</v>
      </c>
      <c r="B67" s="278"/>
      <c r="C67" s="278"/>
      <c r="D67" s="278"/>
      <c r="E67" s="278"/>
      <c r="F67" s="278"/>
      <c r="G67" s="278"/>
      <c r="H67" s="278"/>
      <c r="I67" s="278"/>
      <c r="J67" s="278"/>
    </row>
    <row r="68" spans="1:10" s="138" customFormat="1" ht="16.5">
      <c r="A68" s="278" t="s">
        <v>634</v>
      </c>
      <c r="B68" s="278"/>
      <c r="C68" s="278"/>
      <c r="D68" s="278"/>
      <c r="E68" s="278"/>
      <c r="F68" s="278"/>
      <c r="G68" s="278"/>
      <c r="H68" s="278"/>
      <c r="I68" s="278"/>
      <c r="J68" s="278"/>
    </row>
    <row r="69" spans="1:10" s="138" customFormat="1" ht="16.5" customHeight="1">
      <c r="A69" s="134"/>
      <c r="B69" s="134"/>
      <c r="C69" s="134"/>
      <c r="D69" s="134"/>
      <c r="E69" s="134"/>
      <c r="F69" s="135"/>
      <c r="G69" s="134"/>
      <c r="H69" s="134"/>
      <c r="J69" s="136" t="s">
        <v>542</v>
      </c>
    </row>
    <row r="70" spans="1:10" s="138" customFormat="1" ht="16.5">
      <c r="A70" s="142" t="s">
        <v>543</v>
      </c>
      <c r="B70" s="142"/>
      <c r="C70" s="142"/>
      <c r="D70" s="142"/>
      <c r="E70" s="142"/>
      <c r="F70" s="143"/>
      <c r="G70" s="142"/>
      <c r="H70" s="142"/>
      <c r="I70" s="142"/>
      <c r="J70" s="137"/>
    </row>
    <row r="71" spans="1:10" s="138" customFormat="1" ht="16.5">
      <c r="A71" s="2"/>
      <c r="B71" s="141" t="s">
        <v>635</v>
      </c>
      <c r="C71" s="141"/>
      <c r="D71" s="141"/>
      <c r="E71" s="141"/>
      <c r="F71" s="144"/>
      <c r="G71" s="144"/>
      <c r="H71" s="144"/>
      <c r="I71" s="144"/>
      <c r="J71" s="157">
        <v>1092282</v>
      </c>
    </row>
    <row r="72" spans="1:10" s="138" customFormat="1" ht="16.5">
      <c r="A72" s="2"/>
      <c r="B72" s="2" t="s">
        <v>563</v>
      </c>
      <c r="C72" s="240"/>
      <c r="D72" s="146"/>
      <c r="E72" s="146"/>
      <c r="F72" s="148"/>
      <c r="G72" s="148"/>
      <c r="H72" s="148"/>
      <c r="I72" s="148"/>
      <c r="J72" s="150"/>
    </row>
    <row r="73" spans="1:10" s="138" customFormat="1" ht="16.5">
      <c r="A73" s="2"/>
      <c r="B73" s="2"/>
      <c r="C73" s="238" t="s">
        <v>636</v>
      </c>
      <c r="D73" s="141"/>
      <c r="E73" s="141"/>
      <c r="F73" s="144"/>
      <c r="G73" s="144"/>
      <c r="H73" s="144"/>
      <c r="I73" s="144"/>
      <c r="J73" s="157">
        <v>967100</v>
      </c>
    </row>
    <row r="74" spans="1:10" s="138" customFormat="1" ht="16.5">
      <c r="A74" s="2"/>
      <c r="B74" s="146"/>
      <c r="C74" s="147" t="s">
        <v>550</v>
      </c>
      <c r="D74" s="146"/>
      <c r="E74" s="146"/>
      <c r="F74" s="148"/>
      <c r="G74" s="148"/>
      <c r="H74" s="148"/>
      <c r="I74" s="148"/>
      <c r="J74" s="150">
        <f>SUM(J71:J73)</f>
        <v>2059382</v>
      </c>
    </row>
    <row r="75" spans="1:10" s="138" customFormat="1" ht="16.5">
      <c r="A75" s="2"/>
      <c r="B75" s="146"/>
      <c r="C75" s="146"/>
      <c r="D75" s="146"/>
      <c r="E75" s="146"/>
      <c r="F75" s="148"/>
      <c r="G75" s="148"/>
      <c r="H75" s="148"/>
      <c r="I75" s="148"/>
      <c r="J75" s="150"/>
    </row>
    <row r="76" spans="1:9" s="138" customFormat="1" ht="16.5" customHeight="1">
      <c r="A76" s="151" t="s">
        <v>544</v>
      </c>
      <c r="B76" s="152"/>
      <c r="C76" s="152"/>
      <c r="D76" s="152"/>
      <c r="E76" s="152"/>
      <c r="F76" s="153"/>
      <c r="G76" s="154"/>
      <c r="H76" s="142"/>
      <c r="I76" s="142"/>
    </row>
    <row r="77" spans="1:10" s="138" customFormat="1" ht="16.5">
      <c r="A77" s="2"/>
      <c r="B77" s="190" t="s">
        <v>637</v>
      </c>
      <c r="C77" s="209"/>
      <c r="D77" s="181"/>
      <c r="E77" s="141"/>
      <c r="F77" s="157"/>
      <c r="G77" s="158"/>
      <c r="H77" s="158"/>
      <c r="I77" s="158"/>
      <c r="J77" s="157">
        <v>1092282</v>
      </c>
    </row>
    <row r="78" spans="1:10" s="138" customFormat="1" ht="16.5">
      <c r="A78" s="2"/>
      <c r="B78" s="179" t="s">
        <v>638</v>
      </c>
      <c r="C78" s="179"/>
      <c r="D78" s="166"/>
      <c r="E78" s="146"/>
      <c r="F78" s="150"/>
      <c r="G78" s="156"/>
      <c r="H78" s="156"/>
      <c r="I78" s="156"/>
      <c r="J78" s="150"/>
    </row>
    <row r="79" spans="1:10" s="138" customFormat="1" ht="16.5">
      <c r="A79" s="2"/>
      <c r="B79" s="237"/>
      <c r="C79" s="238" t="s">
        <v>639</v>
      </c>
      <c r="D79" s="181"/>
      <c r="E79" s="141"/>
      <c r="F79" s="157"/>
      <c r="G79" s="158"/>
      <c r="H79" s="158"/>
      <c r="I79" s="158"/>
      <c r="J79" s="157">
        <v>967100</v>
      </c>
    </row>
    <row r="80" spans="1:10" s="138" customFormat="1" ht="16.5">
      <c r="A80" s="2"/>
      <c r="B80" s="193"/>
      <c r="C80" s="147" t="s">
        <v>550</v>
      </c>
      <c r="D80" s="166"/>
      <c r="E80" s="146"/>
      <c r="F80" s="150"/>
      <c r="G80" s="156"/>
      <c r="H80" s="156"/>
      <c r="I80" s="156"/>
      <c r="J80" s="150">
        <f>SUM(J77:J79)</f>
        <v>2059382</v>
      </c>
    </row>
    <row r="81" spans="1:11" s="138" customFormat="1" ht="18.75">
      <c r="A81"/>
      <c r="B81" s="146"/>
      <c r="C81" s="186"/>
      <c r="D81" s="186"/>
      <c r="E81" s="148"/>
      <c r="F81" s="199"/>
      <c r="G81" s="183"/>
      <c r="H81" s="183"/>
      <c r="I81" s="183"/>
      <c r="J81" s="198"/>
      <c r="K81" s="197"/>
    </row>
    <row r="82" spans="1:10" s="138" customFormat="1" ht="16.5">
      <c r="A82" s="168" t="s">
        <v>640</v>
      </c>
      <c r="B82" s="166"/>
      <c r="C82" s="166"/>
      <c r="D82" s="166"/>
      <c r="E82" s="166"/>
      <c r="F82" s="167"/>
      <c r="G82" s="166"/>
      <c r="H82" s="169"/>
      <c r="I82" s="170"/>
      <c r="J82" s="148"/>
    </row>
    <row r="83" spans="1:10" s="138" customFormat="1" ht="16.5">
      <c r="A83" s="168"/>
      <c r="B83" s="166"/>
      <c r="C83" s="166"/>
      <c r="D83" s="166"/>
      <c r="E83" s="166"/>
      <c r="F83" s="167"/>
      <c r="G83" s="166"/>
      <c r="H83" s="169"/>
      <c r="I83" s="170"/>
      <c r="J83" s="148"/>
    </row>
    <row r="84" spans="1:10" s="138" customFormat="1" ht="16.5">
      <c r="A84" s="168"/>
      <c r="B84" s="166"/>
      <c r="C84" s="166"/>
      <c r="D84" s="166"/>
      <c r="E84" s="166"/>
      <c r="F84" s="167"/>
      <c r="G84" s="166"/>
      <c r="H84" s="169"/>
      <c r="I84" s="170"/>
      <c r="J84" s="148"/>
    </row>
    <row r="85" spans="1:10" s="138" customFormat="1" ht="16.5">
      <c r="A85" s="168"/>
      <c r="B85" s="166"/>
      <c r="C85" s="166"/>
      <c r="D85" s="166"/>
      <c r="E85" s="166"/>
      <c r="F85" s="167"/>
      <c r="G85" s="171"/>
      <c r="H85" s="279" t="s">
        <v>548</v>
      </c>
      <c r="I85" s="279"/>
      <c r="J85" s="279"/>
    </row>
    <row r="86" spans="1:10" s="140" customFormat="1" ht="16.5">
      <c r="A86" s="168"/>
      <c r="B86" s="166"/>
      <c r="C86" s="166"/>
      <c r="D86" s="166"/>
      <c r="E86" s="166"/>
      <c r="F86" s="167"/>
      <c r="G86" s="166"/>
      <c r="H86" s="279" t="s">
        <v>78</v>
      </c>
      <c r="I86" s="279"/>
      <c r="J86" s="279"/>
    </row>
    <row r="87" spans="1:10" s="140" customFormat="1" ht="16.5">
      <c r="A87" s="168"/>
      <c r="B87" s="166"/>
      <c r="C87" s="166"/>
      <c r="D87" s="166"/>
      <c r="E87" s="166"/>
      <c r="F87" s="167"/>
      <c r="G87" s="166"/>
      <c r="H87" s="172"/>
      <c r="I87" s="172"/>
      <c r="J87" s="148"/>
    </row>
  </sheetData>
  <sheetProtection/>
  <mergeCells count="14">
    <mergeCell ref="A1:J1"/>
    <mergeCell ref="B30:D30"/>
    <mergeCell ref="B41:E41"/>
    <mergeCell ref="G41:K41"/>
    <mergeCell ref="G52:J52"/>
    <mergeCell ref="G53:J53"/>
    <mergeCell ref="A67:J67"/>
    <mergeCell ref="A68:J68"/>
    <mergeCell ref="H85:J85"/>
    <mergeCell ref="H86:J86"/>
    <mergeCell ref="A55:J55"/>
    <mergeCell ref="A56:J56"/>
    <mergeCell ref="A57:J57"/>
    <mergeCell ref="A66:J66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9.7109375" style="0" customWidth="1"/>
    <col min="4" max="4" width="12.28125" style="0" customWidth="1"/>
    <col min="5" max="5" width="10.57421875" style="0" customWidth="1"/>
    <col min="6" max="6" width="3.140625" style="0" customWidth="1"/>
    <col min="7" max="7" width="14.7109375" style="0" customWidth="1"/>
    <col min="8" max="8" width="5.28125" style="0" customWidth="1"/>
    <col min="9" max="9" width="9.8515625" style="0" customWidth="1"/>
    <col min="10" max="10" width="12.421875" style="0" customWidth="1"/>
  </cols>
  <sheetData>
    <row r="1" spans="1:10" s="138" customFormat="1" ht="37.5" customHeight="1">
      <c r="A1" s="277" t="s">
        <v>610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7:10" s="138" customFormat="1" ht="16.5">
      <c r="G2" s="137"/>
      <c r="H2" s="137"/>
      <c r="I2" s="139" t="s">
        <v>549</v>
      </c>
      <c r="J2" s="137"/>
    </row>
    <row r="3" spans="1:10" s="138" customFormat="1" ht="16.5">
      <c r="A3" s="142" t="s">
        <v>543</v>
      </c>
      <c r="B3" s="142"/>
      <c r="C3" s="142"/>
      <c r="D3" s="142"/>
      <c r="E3" s="142"/>
      <c r="F3" s="143"/>
      <c r="G3" s="142"/>
      <c r="H3" s="142"/>
      <c r="I3" s="142"/>
      <c r="J3" s="137"/>
    </row>
    <row r="4" spans="1:10" s="138" customFormat="1" ht="16.5">
      <c r="A4" s="2"/>
      <c r="B4" s="141" t="s">
        <v>591</v>
      </c>
      <c r="C4" s="141"/>
      <c r="D4" s="141"/>
      <c r="E4" s="141"/>
      <c r="F4" s="144"/>
      <c r="G4" s="144"/>
      <c r="H4" s="144"/>
      <c r="I4" s="144"/>
      <c r="J4" s="144">
        <v>20225</v>
      </c>
    </row>
    <row r="5" spans="1:10" s="138" customFormat="1" ht="16.5">
      <c r="A5" s="2"/>
      <c r="B5" s="2" t="s">
        <v>592</v>
      </c>
      <c r="C5" s="185"/>
      <c r="D5" s="146"/>
      <c r="E5" s="146"/>
      <c r="F5" s="148"/>
      <c r="G5" s="148"/>
      <c r="H5" s="148"/>
      <c r="I5" s="148"/>
      <c r="J5" s="148"/>
    </row>
    <row r="6" spans="1:10" s="138" customFormat="1" ht="16.5">
      <c r="A6" s="2"/>
      <c r="B6" s="162"/>
      <c r="C6" s="141" t="s">
        <v>593</v>
      </c>
      <c r="D6" s="141"/>
      <c r="E6" s="141"/>
      <c r="F6" s="144"/>
      <c r="G6" s="144"/>
      <c r="H6" s="144"/>
      <c r="I6" s="144"/>
      <c r="J6" s="144">
        <v>247365</v>
      </c>
    </row>
    <row r="7" spans="1:10" s="138" customFormat="1" ht="16.5">
      <c r="A7" s="2"/>
      <c r="B7" s="146"/>
      <c r="C7" s="147" t="s">
        <v>550</v>
      </c>
      <c r="D7" s="146"/>
      <c r="E7" s="146"/>
      <c r="F7" s="150"/>
      <c r="G7" s="156"/>
      <c r="H7" s="156"/>
      <c r="I7" s="161"/>
      <c r="J7" s="161">
        <f>SUM(J2:J6)</f>
        <v>267590</v>
      </c>
    </row>
    <row r="8" spans="1:10" s="138" customFormat="1" ht="9.75" customHeight="1">
      <c r="A8" s="2"/>
      <c r="B8" s="146"/>
      <c r="C8" s="147"/>
      <c r="D8" s="146"/>
      <c r="E8" s="146"/>
      <c r="F8" s="150"/>
      <c r="G8" s="156"/>
      <c r="H8" s="156"/>
      <c r="I8" s="161"/>
      <c r="J8" s="155"/>
    </row>
    <row r="9" spans="1:9" s="138" customFormat="1" ht="16.5" customHeight="1">
      <c r="A9" s="151" t="s">
        <v>544</v>
      </c>
      <c r="B9" s="152"/>
      <c r="C9" s="152"/>
      <c r="D9" s="152"/>
      <c r="E9" s="152"/>
      <c r="F9" s="153"/>
      <c r="G9" s="154"/>
      <c r="H9" s="142"/>
      <c r="I9" s="142"/>
    </row>
    <row r="10" spans="1:9" s="138" customFormat="1" ht="21.75" customHeight="1">
      <c r="A10" s="2"/>
      <c r="B10" s="176" t="s">
        <v>595</v>
      </c>
      <c r="C10" s="200"/>
      <c r="D10" s="166"/>
      <c r="E10" s="146"/>
      <c r="F10" s="150"/>
      <c r="G10" s="156"/>
      <c r="H10" s="156"/>
      <c r="I10" s="156"/>
    </row>
    <row r="11" spans="1:11" s="138" customFormat="1" ht="16.5">
      <c r="A11" s="2"/>
      <c r="B11" s="179"/>
      <c r="C11" s="201" t="s">
        <v>596</v>
      </c>
      <c r="D11" s="181"/>
      <c r="E11" s="141"/>
      <c r="F11" s="157"/>
      <c r="G11" s="158"/>
      <c r="H11" s="158"/>
      <c r="I11" s="158"/>
      <c r="J11" s="158">
        <v>15925</v>
      </c>
      <c r="K11" s="180"/>
    </row>
    <row r="12" spans="1:11" s="138" customFormat="1" ht="16.5">
      <c r="A12" s="2"/>
      <c r="B12" s="149"/>
      <c r="C12" s="202" t="s">
        <v>552</v>
      </c>
      <c r="D12" s="202"/>
      <c r="E12" s="145"/>
      <c r="F12" s="159"/>
      <c r="G12" s="160"/>
      <c r="H12" s="160"/>
      <c r="I12" s="160"/>
      <c r="J12" s="160">
        <v>4300</v>
      </c>
      <c r="K12" s="180"/>
    </row>
    <row r="13" spans="1:11" s="138" customFormat="1" ht="16.5" customHeight="1">
      <c r="A13" s="2"/>
      <c r="B13" s="2" t="s">
        <v>554</v>
      </c>
      <c r="C13" s="166"/>
      <c r="D13" s="166"/>
      <c r="E13" s="146"/>
      <c r="F13" s="150"/>
      <c r="G13" s="156"/>
      <c r="H13" s="156"/>
      <c r="I13" s="156"/>
      <c r="J13" s="156"/>
      <c r="K13" s="180"/>
    </row>
    <row r="14" spans="1:11" s="138" customFormat="1" ht="16.5" customHeight="1">
      <c r="A14" s="2"/>
      <c r="B14" s="2"/>
      <c r="C14" s="173" t="s">
        <v>558</v>
      </c>
      <c r="D14" s="181"/>
      <c r="E14" s="141"/>
      <c r="F14" s="157"/>
      <c r="G14" s="158"/>
      <c r="H14" s="158"/>
      <c r="I14" s="158"/>
      <c r="J14" s="158">
        <v>207000</v>
      </c>
      <c r="K14" s="180"/>
    </row>
    <row r="15" spans="1:11" s="138" customFormat="1" ht="16.5" customHeight="1">
      <c r="A15" s="2"/>
      <c r="B15" s="2"/>
      <c r="C15" s="177" t="s">
        <v>559</v>
      </c>
      <c r="D15" s="202"/>
      <c r="E15" s="145"/>
      <c r="F15" s="159"/>
      <c r="G15" s="160"/>
      <c r="H15" s="160"/>
      <c r="I15" s="160"/>
      <c r="J15" s="160">
        <v>40365</v>
      </c>
      <c r="K15" s="180"/>
    </row>
    <row r="16" spans="1:11" s="138" customFormat="1" ht="16.5" customHeight="1">
      <c r="A16" s="2"/>
      <c r="B16" s="149"/>
      <c r="C16" s="147" t="s">
        <v>550</v>
      </c>
      <c r="D16" s="146"/>
      <c r="E16" s="146"/>
      <c r="F16" s="150"/>
      <c r="G16" s="156"/>
      <c r="H16" s="156"/>
      <c r="I16" s="161"/>
      <c r="J16" s="161">
        <f>SUM(J10:J15)</f>
        <v>267590</v>
      </c>
      <c r="K16" s="180"/>
    </row>
    <row r="17" spans="1:11" s="138" customFormat="1" ht="16.5" customHeight="1">
      <c r="A17" s="2"/>
      <c r="B17" s="149"/>
      <c r="C17" s="147"/>
      <c r="D17" s="146"/>
      <c r="E17" s="146"/>
      <c r="F17" s="150"/>
      <c r="G17" s="156"/>
      <c r="H17" s="156"/>
      <c r="I17" s="161"/>
      <c r="J17" s="161"/>
      <c r="K17" s="180"/>
    </row>
    <row r="18" spans="1:10" s="138" customFormat="1" ht="16.5">
      <c r="A18" s="162" t="s">
        <v>545</v>
      </c>
      <c r="B18" s="162"/>
      <c r="C18" s="162"/>
      <c r="D18" s="162"/>
      <c r="E18" s="162"/>
      <c r="F18" s="163"/>
      <c r="G18" s="162"/>
      <c r="H18" s="162"/>
      <c r="I18" s="162"/>
      <c r="J18" s="163"/>
    </row>
    <row r="19" spans="1:10" s="138" customFormat="1" ht="16.5">
      <c r="A19" s="142" t="s">
        <v>546</v>
      </c>
      <c r="B19" s="142"/>
      <c r="C19" s="142"/>
      <c r="D19" s="142"/>
      <c r="E19" s="142"/>
      <c r="F19" s="143"/>
      <c r="G19" s="142" t="s">
        <v>547</v>
      </c>
      <c r="H19" s="142"/>
      <c r="I19" s="142"/>
      <c r="J19" s="143"/>
    </row>
    <row r="20" spans="1:11" s="138" customFormat="1" ht="19.5">
      <c r="A20" s="187" t="s">
        <v>544</v>
      </c>
      <c r="B20" s="142"/>
      <c r="C20" s="142"/>
      <c r="D20" s="142"/>
      <c r="E20" s="142"/>
      <c r="F20" s="164"/>
      <c r="G20" s="146"/>
      <c r="H20" s="146"/>
      <c r="I20" s="146"/>
      <c r="J20" s="155"/>
      <c r="K20" s="188"/>
    </row>
    <row r="21" spans="1:11" s="138" customFormat="1" ht="16.5" customHeight="1">
      <c r="A21" s="2"/>
      <c r="B21" s="149" t="s">
        <v>598</v>
      </c>
      <c r="C21" s="146"/>
      <c r="D21" s="189"/>
      <c r="E21" s="150"/>
      <c r="F21" s="164"/>
      <c r="G21" s="283" t="s">
        <v>599</v>
      </c>
      <c r="H21" s="283"/>
      <c r="I21" s="283"/>
      <c r="J21" s="283"/>
      <c r="K21" s="180"/>
    </row>
    <row r="22" spans="1:11" s="138" customFormat="1" ht="16.5" customHeight="1">
      <c r="A22" s="2"/>
      <c r="B22" s="146"/>
      <c r="C22" s="173" t="s">
        <v>575</v>
      </c>
      <c r="D22" s="192"/>
      <c r="E22" s="157">
        <v>97343</v>
      </c>
      <c r="F22" s="164"/>
      <c r="G22" s="208" t="s">
        <v>601</v>
      </c>
      <c r="H22" s="190"/>
      <c r="I22" s="190"/>
      <c r="J22" s="191"/>
      <c r="K22" s="157">
        <v>15000</v>
      </c>
    </row>
    <row r="23" spans="1:11" s="138" customFormat="1" ht="16.5" customHeight="1">
      <c r="A23" s="2"/>
      <c r="B23" s="149"/>
      <c r="C23" s="174" t="s">
        <v>553</v>
      </c>
      <c r="D23" s="145"/>
      <c r="E23" s="175">
        <v>41282</v>
      </c>
      <c r="F23" s="150"/>
      <c r="G23" s="176" t="s">
        <v>602</v>
      </c>
      <c r="H23" s="156"/>
      <c r="I23" s="161"/>
      <c r="J23" s="161"/>
      <c r="K23" s="180"/>
    </row>
    <row r="24" spans="1:11" s="138" customFormat="1" ht="16.5" customHeight="1">
      <c r="A24" s="2"/>
      <c r="B24" s="149"/>
      <c r="C24" s="147"/>
      <c r="D24" s="146"/>
      <c r="E24" s="146"/>
      <c r="F24" s="150"/>
      <c r="G24" s="282" t="s">
        <v>603</v>
      </c>
      <c r="H24" s="282"/>
      <c r="I24" s="282"/>
      <c r="J24" s="282"/>
      <c r="K24" s="157">
        <v>97343</v>
      </c>
    </row>
    <row r="25" spans="1:11" s="138" customFormat="1" ht="16.5" customHeight="1">
      <c r="A25" s="2"/>
      <c r="B25" s="149"/>
      <c r="C25" s="147"/>
      <c r="D25" s="146"/>
      <c r="E25" s="146"/>
      <c r="F25" s="150"/>
      <c r="G25" s="282" t="s">
        <v>604</v>
      </c>
      <c r="H25" s="282"/>
      <c r="I25" s="282"/>
      <c r="J25" s="282"/>
      <c r="K25" s="157">
        <v>26282</v>
      </c>
    </row>
    <row r="26" spans="1:11" s="138" customFormat="1" ht="18.75">
      <c r="A26" s="187"/>
      <c r="B26" s="149" t="s">
        <v>554</v>
      </c>
      <c r="C26" s="146"/>
      <c r="D26" s="189"/>
      <c r="E26" s="150"/>
      <c r="F26" s="164"/>
      <c r="G26" s="283" t="s">
        <v>597</v>
      </c>
      <c r="H26" s="283"/>
      <c r="I26" s="283"/>
      <c r="J26" s="283"/>
      <c r="K26" s="180"/>
    </row>
    <row r="27" spans="1:11" s="138" customFormat="1" ht="18.75">
      <c r="A27" s="187"/>
      <c r="B27" s="146"/>
      <c r="C27" s="173" t="s">
        <v>575</v>
      </c>
      <c r="D27" s="192"/>
      <c r="E27" s="157">
        <v>80195</v>
      </c>
      <c r="F27" s="164"/>
      <c r="G27" s="208" t="s">
        <v>600</v>
      </c>
      <c r="H27" s="190"/>
      <c r="I27" s="190"/>
      <c r="J27" s="191"/>
      <c r="K27" s="157">
        <v>101848</v>
      </c>
    </row>
    <row r="28" spans="1:11" s="138" customFormat="1" ht="18.75">
      <c r="A28" s="195"/>
      <c r="C28" s="174" t="s">
        <v>553</v>
      </c>
      <c r="D28" s="145"/>
      <c r="E28" s="175">
        <v>21653</v>
      </c>
      <c r="F28" s="148"/>
      <c r="G28" s="149"/>
      <c r="H28" s="196"/>
      <c r="I28" s="152"/>
      <c r="J28" s="148"/>
      <c r="K28" s="197"/>
    </row>
    <row r="29" spans="1:11" s="138" customFormat="1" ht="16.5" customHeight="1">
      <c r="A29" s="2"/>
      <c r="B29" s="149"/>
      <c r="C29" s="147"/>
      <c r="D29" s="146"/>
      <c r="E29" s="146"/>
      <c r="F29" s="150"/>
      <c r="G29" s="156"/>
      <c r="H29" s="156"/>
      <c r="I29" s="161"/>
      <c r="J29" s="161"/>
      <c r="K29" s="180"/>
    </row>
    <row r="30" spans="1:10" s="138" customFormat="1" ht="16.5">
      <c r="A30" s="278" t="s">
        <v>571</v>
      </c>
      <c r="B30" s="278"/>
      <c r="C30" s="278"/>
      <c r="D30" s="278"/>
      <c r="E30" s="278"/>
      <c r="F30" s="278"/>
      <c r="G30" s="278"/>
      <c r="H30" s="278"/>
      <c r="I30" s="278"/>
      <c r="J30" s="278"/>
    </row>
    <row r="31" spans="1:10" s="138" customFormat="1" ht="16.5">
      <c r="A31" s="278" t="s">
        <v>572</v>
      </c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0" s="138" customFormat="1" ht="16.5">
      <c r="A32" s="278" t="s">
        <v>606</v>
      </c>
      <c r="B32" s="278"/>
      <c r="C32" s="278"/>
      <c r="D32" s="278"/>
      <c r="E32" s="278"/>
      <c r="F32" s="278"/>
      <c r="G32" s="278"/>
      <c r="H32" s="278"/>
      <c r="I32" s="278"/>
      <c r="J32" s="278"/>
    </row>
    <row r="33" spans="1:10" s="138" customFormat="1" ht="16.5" customHeight="1">
      <c r="A33" s="134"/>
      <c r="B33" s="134"/>
      <c r="C33" s="134"/>
      <c r="D33" s="134"/>
      <c r="E33" s="134"/>
      <c r="F33" s="135"/>
      <c r="G33" s="134"/>
      <c r="H33" s="134"/>
      <c r="J33" s="136" t="s">
        <v>542</v>
      </c>
    </row>
    <row r="34" spans="1:10" s="138" customFormat="1" ht="16.5">
      <c r="A34" s="142" t="s">
        <v>543</v>
      </c>
      <c r="B34" s="142"/>
      <c r="C34" s="142"/>
      <c r="D34" s="142"/>
      <c r="E34" s="142"/>
      <c r="F34" s="143"/>
      <c r="G34" s="142"/>
      <c r="H34" s="142"/>
      <c r="I34" s="142"/>
      <c r="J34" s="137"/>
    </row>
    <row r="35" spans="1:10" s="138" customFormat="1" ht="16.5">
      <c r="A35" s="2"/>
      <c r="B35" s="141" t="s">
        <v>607</v>
      </c>
      <c r="C35" s="141"/>
      <c r="D35" s="141"/>
      <c r="E35" s="141"/>
      <c r="F35" s="144"/>
      <c r="G35" s="144"/>
      <c r="H35" s="144"/>
      <c r="I35" s="144"/>
      <c r="J35" s="157">
        <v>185810</v>
      </c>
    </row>
    <row r="36" spans="1:9" s="138" customFormat="1" ht="16.5" customHeight="1">
      <c r="A36" s="151" t="s">
        <v>544</v>
      </c>
      <c r="B36" s="152"/>
      <c r="C36" s="152"/>
      <c r="D36" s="152"/>
      <c r="E36" s="152"/>
      <c r="F36" s="153"/>
      <c r="G36" s="154"/>
      <c r="H36" s="142"/>
      <c r="I36" s="142"/>
    </row>
    <row r="37" spans="1:10" s="138" customFormat="1" ht="16.5">
      <c r="A37" s="2"/>
      <c r="B37" s="190" t="s">
        <v>573</v>
      </c>
      <c r="C37" s="209"/>
      <c r="D37" s="181"/>
      <c r="E37" s="141"/>
      <c r="F37" s="157"/>
      <c r="G37" s="158"/>
      <c r="H37" s="158"/>
      <c r="I37" s="158"/>
      <c r="J37" s="157">
        <v>185810</v>
      </c>
    </row>
    <row r="38" spans="1:11" s="138" customFormat="1" ht="18.75">
      <c r="A38"/>
      <c r="B38" s="146"/>
      <c r="C38" s="186"/>
      <c r="D38" s="186"/>
      <c r="E38" s="148"/>
      <c r="F38" s="199"/>
      <c r="G38" s="183"/>
      <c r="H38" s="183"/>
      <c r="I38" s="183"/>
      <c r="J38" s="198"/>
      <c r="K38" s="197"/>
    </row>
    <row r="39" spans="1:10" s="138" customFormat="1" ht="16.5">
      <c r="A39" s="168" t="s">
        <v>605</v>
      </c>
      <c r="B39" s="166"/>
      <c r="C39" s="166"/>
      <c r="D39" s="166"/>
      <c r="E39" s="166"/>
      <c r="F39" s="167"/>
      <c r="G39" s="166"/>
      <c r="H39" s="169"/>
      <c r="I39" s="170"/>
      <c r="J39" s="148"/>
    </row>
    <row r="40" spans="1:10" s="138" customFormat="1" ht="16.5">
      <c r="A40" s="168"/>
      <c r="B40" s="166"/>
      <c r="C40" s="166"/>
      <c r="D40" s="166"/>
      <c r="E40" s="166"/>
      <c r="F40" s="167"/>
      <c r="G40" s="171"/>
      <c r="H40" s="279" t="s">
        <v>548</v>
      </c>
      <c r="I40" s="279"/>
      <c r="J40" s="279"/>
    </row>
    <row r="41" spans="1:10" s="140" customFormat="1" ht="16.5">
      <c r="A41" s="168"/>
      <c r="B41" s="166"/>
      <c r="C41" s="166"/>
      <c r="D41" s="166"/>
      <c r="E41" s="166"/>
      <c r="F41" s="167"/>
      <c r="G41" s="166"/>
      <c r="H41" s="279" t="s">
        <v>78</v>
      </c>
      <c r="I41" s="279"/>
      <c r="J41" s="279"/>
    </row>
    <row r="42" spans="1:10" s="140" customFormat="1" ht="16.5">
      <c r="A42" s="168"/>
      <c r="B42" s="166"/>
      <c r="C42" s="166"/>
      <c r="D42" s="166"/>
      <c r="E42" s="166"/>
      <c r="F42" s="167"/>
      <c r="G42" s="166"/>
      <c r="H42" s="172"/>
      <c r="I42" s="172"/>
      <c r="J42" s="148"/>
    </row>
  </sheetData>
  <sheetProtection/>
  <mergeCells count="10">
    <mergeCell ref="A1:J1"/>
    <mergeCell ref="A30:J30"/>
    <mergeCell ref="A31:J31"/>
    <mergeCell ref="A32:J32"/>
    <mergeCell ref="H40:J40"/>
    <mergeCell ref="H41:J41"/>
    <mergeCell ref="G26:J26"/>
    <mergeCell ref="G21:J21"/>
    <mergeCell ref="G24:J24"/>
    <mergeCell ref="G25:J25"/>
  </mergeCells>
  <printOptions horizontalCentered="1"/>
  <pageMargins left="0.5118110236220472" right="0.3937007874015748" top="0.4330708661417323" bottom="0.4330708661417323" header="0.275590551181102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9.7109375" style="0" customWidth="1"/>
    <col min="4" max="4" width="12.28125" style="0" customWidth="1"/>
    <col min="5" max="5" width="10.57421875" style="0" customWidth="1"/>
    <col min="6" max="6" width="3.140625" style="0" customWidth="1"/>
    <col min="7" max="7" width="4.28125" style="0" customWidth="1"/>
    <col min="8" max="8" width="20.140625" style="0" customWidth="1"/>
    <col min="9" max="9" width="5.8515625" style="0" customWidth="1"/>
    <col min="10" max="10" width="12.57421875" style="0" customWidth="1"/>
  </cols>
  <sheetData>
    <row r="1" spans="1:10" s="138" customFormat="1" ht="37.5" customHeight="1">
      <c r="A1" s="277" t="s">
        <v>751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7:10" s="138" customFormat="1" ht="16.5">
      <c r="G2" s="137"/>
      <c r="H2" s="137"/>
      <c r="I2" s="139" t="s">
        <v>549</v>
      </c>
      <c r="J2" s="137"/>
    </row>
    <row r="3" spans="1:10" s="138" customFormat="1" ht="16.5">
      <c r="A3" s="142" t="s">
        <v>543</v>
      </c>
      <c r="B3" s="142"/>
      <c r="C3" s="142"/>
      <c r="D3" s="142"/>
      <c r="E3" s="142"/>
      <c r="F3" s="143"/>
      <c r="G3" s="142"/>
      <c r="H3" s="142"/>
      <c r="I3" s="142"/>
      <c r="J3" s="137"/>
    </row>
    <row r="4" spans="1:10" s="138" customFormat="1" ht="16.5">
      <c r="A4" s="2"/>
      <c r="B4" s="141" t="s">
        <v>746</v>
      </c>
      <c r="C4" s="141"/>
      <c r="D4" s="141"/>
      <c r="E4" s="141"/>
      <c r="F4" s="144"/>
      <c r="G4" s="144"/>
      <c r="H4" s="144"/>
      <c r="I4" s="144"/>
      <c r="J4" s="144">
        <v>77325</v>
      </c>
    </row>
    <row r="5" spans="1:10" s="138" customFormat="1" ht="16.5">
      <c r="A5" s="2"/>
      <c r="B5" s="146"/>
      <c r="C5" s="147" t="s">
        <v>550</v>
      </c>
      <c r="D5" s="146"/>
      <c r="E5" s="146"/>
      <c r="F5" s="150"/>
      <c r="G5" s="156"/>
      <c r="H5" s="156"/>
      <c r="I5" s="161"/>
      <c r="J5" s="161">
        <f>SUM(J2:J4)</f>
        <v>77325</v>
      </c>
    </row>
    <row r="6" spans="1:10" s="138" customFormat="1" ht="9.75" customHeight="1">
      <c r="A6" s="2"/>
      <c r="B6" s="146"/>
      <c r="C6" s="147"/>
      <c r="D6" s="146"/>
      <c r="E6" s="146"/>
      <c r="F6" s="150"/>
      <c r="G6" s="156"/>
      <c r="H6" s="156"/>
      <c r="I6" s="161"/>
      <c r="J6" s="155"/>
    </row>
    <row r="7" spans="1:9" s="138" customFormat="1" ht="16.5" customHeight="1">
      <c r="A7" s="151" t="s">
        <v>544</v>
      </c>
      <c r="B7" s="152"/>
      <c r="C7" s="152"/>
      <c r="D7" s="152"/>
      <c r="E7" s="152"/>
      <c r="F7" s="153"/>
      <c r="G7" s="154"/>
      <c r="H7" s="142"/>
      <c r="I7" s="142"/>
    </row>
    <row r="8" spans="1:9" s="138" customFormat="1" ht="16.5" customHeight="1">
      <c r="A8" s="151"/>
      <c r="B8" s="166" t="s">
        <v>756</v>
      </c>
      <c r="C8" s="166"/>
      <c r="D8" s="152"/>
      <c r="E8" s="152"/>
      <c r="F8" s="153"/>
      <c r="G8" s="154"/>
      <c r="H8" s="142"/>
      <c r="I8" s="142"/>
    </row>
    <row r="9" spans="1:10" s="138" customFormat="1" ht="16.5" customHeight="1">
      <c r="A9" s="151"/>
      <c r="B9" s="166"/>
      <c r="C9" s="181" t="s">
        <v>748</v>
      </c>
      <c r="D9" s="228"/>
      <c r="E9" s="228"/>
      <c r="F9" s="274"/>
      <c r="G9" s="275"/>
      <c r="H9" s="228"/>
      <c r="I9" s="228"/>
      <c r="J9" s="158">
        <v>15000</v>
      </c>
    </row>
    <row r="10" spans="1:11" s="138" customFormat="1" ht="16.5" customHeight="1">
      <c r="A10" s="2"/>
      <c r="B10" s="165" t="s">
        <v>551</v>
      </c>
      <c r="C10" s="204"/>
      <c r="D10" s="141"/>
      <c r="E10" s="141"/>
      <c r="F10" s="157"/>
      <c r="G10" s="158"/>
      <c r="H10" s="158"/>
      <c r="I10" s="158"/>
      <c r="J10" s="158">
        <v>62325</v>
      </c>
      <c r="K10" s="180"/>
    </row>
    <row r="11" spans="1:11" s="138" customFormat="1" ht="16.5" customHeight="1">
      <c r="A11" s="2"/>
      <c r="B11" s="149"/>
      <c r="C11" s="147" t="s">
        <v>550</v>
      </c>
      <c r="D11" s="146"/>
      <c r="E11" s="146"/>
      <c r="F11" s="150"/>
      <c r="G11" s="156"/>
      <c r="H11" s="156"/>
      <c r="I11" s="161"/>
      <c r="J11" s="161">
        <f>SUM(J9:J10)</f>
        <v>77325</v>
      </c>
      <c r="K11" s="180"/>
    </row>
    <row r="12" spans="1:11" s="138" customFormat="1" ht="16.5" customHeight="1">
      <c r="A12" s="2"/>
      <c r="B12" s="149"/>
      <c r="C12" s="147"/>
      <c r="D12" s="146"/>
      <c r="E12" s="146"/>
      <c r="F12" s="150"/>
      <c r="G12" s="156"/>
      <c r="H12" s="156"/>
      <c r="I12" s="161"/>
      <c r="J12" s="161"/>
      <c r="K12" s="180"/>
    </row>
    <row r="13" spans="1:11" s="138" customFormat="1" ht="16.5" customHeight="1">
      <c r="A13" s="2"/>
      <c r="B13" s="149"/>
      <c r="C13" s="147"/>
      <c r="D13" s="146"/>
      <c r="E13" s="146"/>
      <c r="F13" s="150"/>
      <c r="G13" s="156"/>
      <c r="H13" s="156"/>
      <c r="I13" s="161"/>
      <c r="J13" s="161"/>
      <c r="K13" s="180"/>
    </row>
    <row r="14" spans="1:11" s="138" customFormat="1" ht="16.5" customHeight="1">
      <c r="A14" s="2"/>
      <c r="B14" s="149"/>
      <c r="C14" s="147"/>
      <c r="D14" s="146"/>
      <c r="E14" s="146"/>
      <c r="F14" s="150"/>
      <c r="G14" s="156"/>
      <c r="H14" s="156"/>
      <c r="I14" s="161"/>
      <c r="J14" s="161"/>
      <c r="K14" s="180"/>
    </row>
    <row r="15" spans="1:10" s="138" customFormat="1" ht="16.5">
      <c r="A15" s="278" t="s">
        <v>741</v>
      </c>
      <c r="B15" s="278"/>
      <c r="C15" s="278"/>
      <c r="D15" s="278"/>
      <c r="E15" s="278"/>
      <c r="F15" s="278"/>
      <c r="G15" s="278"/>
      <c r="H15" s="278"/>
      <c r="I15" s="278"/>
      <c r="J15" s="278"/>
    </row>
    <row r="16" spans="1:10" s="138" customFormat="1" ht="16.5">
      <c r="A16" s="278" t="s">
        <v>572</v>
      </c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0" s="138" customFormat="1" ht="16.5">
      <c r="A17" s="278" t="s">
        <v>747</v>
      </c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s="138" customFormat="1" ht="16.5" customHeight="1">
      <c r="A18" s="134"/>
      <c r="B18" s="134"/>
      <c r="C18" s="134"/>
      <c r="D18" s="134"/>
      <c r="E18" s="134"/>
      <c r="F18" s="135"/>
      <c r="G18" s="134"/>
      <c r="H18" s="134"/>
      <c r="J18" s="136" t="s">
        <v>542</v>
      </c>
    </row>
    <row r="19" spans="1:10" s="138" customFormat="1" ht="16.5">
      <c r="A19" s="162" t="s">
        <v>545</v>
      </c>
      <c r="B19" s="162"/>
      <c r="C19" s="162"/>
      <c r="D19" s="162"/>
      <c r="E19" s="162"/>
      <c r="F19" s="163"/>
      <c r="G19" s="162"/>
      <c r="H19" s="162"/>
      <c r="I19" s="162"/>
      <c r="J19" s="163"/>
    </row>
    <row r="20" spans="1:10" s="138" customFormat="1" ht="16.5">
      <c r="A20" s="142" t="s">
        <v>546</v>
      </c>
      <c r="B20" s="142"/>
      <c r="C20" s="142"/>
      <c r="D20" s="142"/>
      <c r="E20" s="142"/>
      <c r="F20" s="143"/>
      <c r="G20" s="142" t="s">
        <v>547</v>
      </c>
      <c r="H20" s="142"/>
      <c r="I20" s="142"/>
      <c r="J20" s="143"/>
    </row>
    <row r="21" spans="1:11" s="138" customFormat="1" ht="19.5">
      <c r="A21" s="187" t="s">
        <v>544</v>
      </c>
      <c r="B21" s="142"/>
      <c r="C21" s="142"/>
      <c r="D21" s="142"/>
      <c r="E21" s="142"/>
      <c r="F21" s="164"/>
      <c r="G21" s="146"/>
      <c r="H21" s="146"/>
      <c r="I21" s="146"/>
      <c r="J21" s="155"/>
      <c r="K21" s="188"/>
    </row>
    <row r="22" spans="1:11" s="138" customFormat="1" ht="18.75">
      <c r="A22" s="187"/>
      <c r="B22" s="141" t="s">
        <v>551</v>
      </c>
      <c r="C22" s="141"/>
      <c r="D22" s="192"/>
      <c r="E22" s="157">
        <v>3420</v>
      </c>
      <c r="F22" s="164"/>
      <c r="G22" s="190" t="s">
        <v>573</v>
      </c>
      <c r="H22" s="190"/>
      <c r="I22" s="190"/>
      <c r="J22" s="191"/>
      <c r="K22" s="157">
        <v>3420</v>
      </c>
    </row>
    <row r="23" spans="1:11" s="138" customFormat="1" ht="18.75">
      <c r="A23" s="187"/>
      <c r="B23" s="149" t="s">
        <v>654</v>
      </c>
      <c r="C23" s="214"/>
      <c r="D23" s="146"/>
      <c r="E23"/>
      <c r="F23" s="148"/>
      <c r="G23" s="176" t="s">
        <v>557</v>
      </c>
      <c r="H23" s="156"/>
      <c r="I23" s="161"/>
      <c r="J23" s="194"/>
      <c r="K23" s="150"/>
    </row>
    <row r="24" spans="1:11" s="138" customFormat="1" ht="18.75">
      <c r="A24" s="187"/>
      <c r="B24" s="168"/>
      <c r="C24" s="181" t="s">
        <v>742</v>
      </c>
      <c r="D24" s="181"/>
      <c r="E24" s="251">
        <v>15290</v>
      </c>
      <c r="F24" s="148"/>
      <c r="G24" s="167"/>
      <c r="H24" s="251" t="s">
        <v>743</v>
      </c>
      <c r="I24" s="247"/>
      <c r="J24" s="144"/>
      <c r="K24" s="251">
        <v>15290</v>
      </c>
    </row>
    <row r="25" spans="1:11" s="138" customFormat="1" ht="18.75">
      <c r="A25" s="187"/>
      <c r="B25" s="168"/>
      <c r="C25" s="181" t="s">
        <v>744</v>
      </c>
      <c r="D25" s="181"/>
      <c r="E25" s="271">
        <v>4128</v>
      </c>
      <c r="F25" s="148"/>
      <c r="G25" s="167"/>
      <c r="H25" s="271" t="s">
        <v>745</v>
      </c>
      <c r="I25" s="272"/>
      <c r="J25" s="273"/>
      <c r="K25" s="271">
        <v>4128</v>
      </c>
    </row>
    <row r="26" spans="1:11" s="138" customFormat="1" ht="18.75">
      <c r="A26"/>
      <c r="B26" s="146"/>
      <c r="C26" s="186"/>
      <c r="D26" s="186"/>
      <c r="E26" s="148"/>
      <c r="F26" s="199"/>
      <c r="G26" s="183"/>
      <c r="H26" s="183"/>
      <c r="I26" s="183"/>
      <c r="J26" s="198"/>
      <c r="K26" s="197"/>
    </row>
    <row r="27" spans="1:10" s="138" customFormat="1" ht="16.5">
      <c r="A27" s="168" t="s">
        <v>750</v>
      </c>
      <c r="B27" s="166"/>
      <c r="C27" s="166"/>
      <c r="D27" s="166"/>
      <c r="E27" s="166"/>
      <c r="F27" s="167"/>
      <c r="G27" s="166"/>
      <c r="H27" s="169"/>
      <c r="I27" s="170"/>
      <c r="J27" s="148"/>
    </row>
    <row r="28" spans="1:10" s="138" customFormat="1" ht="16.5">
      <c r="A28" s="168"/>
      <c r="B28" s="166"/>
      <c r="C28" s="166"/>
      <c r="D28" s="166"/>
      <c r="E28" s="166"/>
      <c r="F28" s="167"/>
      <c r="G28" s="166"/>
      <c r="H28" s="169"/>
      <c r="I28" s="170"/>
      <c r="J28" s="148"/>
    </row>
    <row r="29" spans="1:10" s="138" customFormat="1" ht="16.5">
      <c r="A29" s="168"/>
      <c r="B29" s="166"/>
      <c r="C29" s="166"/>
      <c r="D29" s="166"/>
      <c r="E29" s="166"/>
      <c r="F29" s="167"/>
      <c r="G29" s="166"/>
      <c r="H29" s="169"/>
      <c r="I29" s="170"/>
      <c r="J29" s="148"/>
    </row>
    <row r="30" spans="1:10" s="138" customFormat="1" ht="16.5">
      <c r="A30" s="168"/>
      <c r="B30" s="166"/>
      <c r="C30" s="166"/>
      <c r="D30" s="166"/>
      <c r="E30" s="166"/>
      <c r="F30" s="167"/>
      <c r="G30" s="171"/>
      <c r="H30" s="279" t="s">
        <v>548</v>
      </c>
      <c r="I30" s="279"/>
      <c r="J30" s="279"/>
    </row>
    <row r="31" spans="1:10" s="140" customFormat="1" ht="16.5">
      <c r="A31" s="168"/>
      <c r="B31" s="166"/>
      <c r="C31" s="166"/>
      <c r="D31" s="166"/>
      <c r="E31" s="166"/>
      <c r="F31" s="167"/>
      <c r="G31" s="166"/>
      <c r="H31" s="279" t="s">
        <v>78</v>
      </c>
      <c r="I31" s="279"/>
      <c r="J31" s="279"/>
    </row>
    <row r="32" spans="1:10" s="140" customFormat="1" ht="16.5">
      <c r="A32" s="168"/>
      <c r="B32" s="166"/>
      <c r="C32" s="166"/>
      <c r="D32" s="166"/>
      <c r="E32" s="166"/>
      <c r="F32" s="167"/>
      <c r="G32" s="166"/>
      <c r="H32" s="172"/>
      <c r="I32" s="172"/>
      <c r="J32" s="148"/>
    </row>
  </sheetData>
  <sheetProtection/>
  <mergeCells count="6">
    <mergeCell ref="H30:J30"/>
    <mergeCell ref="H31:J31"/>
    <mergeCell ref="A1:J1"/>
    <mergeCell ref="A15:J15"/>
    <mergeCell ref="A16:J16"/>
    <mergeCell ref="A17:J17"/>
  </mergeCells>
  <printOptions horizontalCentered="1"/>
  <pageMargins left="0.5118110236220472" right="0.3937007874015748" top="0.4330708661417323" bottom="0.4330708661417323" header="0.2755905511811024" footer="0.3149606299212598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2.28125" style="0" customWidth="1"/>
    <col min="4" max="4" width="3.140625" style="0" customWidth="1"/>
    <col min="5" max="5" width="8.421875" style="0" bestFit="1" customWidth="1"/>
    <col min="6" max="6" width="2.8515625" style="39" customWidth="1"/>
    <col min="8" max="9" width="6.140625" style="0" customWidth="1"/>
    <col min="10" max="10" width="14.8515625" style="39" customWidth="1"/>
  </cols>
  <sheetData>
    <row r="1" spans="1:10" s="138" customFormat="1" ht="16.5">
      <c r="A1" s="278" t="s">
        <v>571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138" customFormat="1" ht="16.5">
      <c r="A2" s="278" t="s">
        <v>572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138" customFormat="1" ht="16.5">
      <c r="A3" s="278" t="s">
        <v>584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s="138" customFormat="1" ht="16.5" customHeight="1">
      <c r="A4" s="134"/>
      <c r="B4" s="134"/>
      <c r="C4" s="134"/>
      <c r="D4" s="134"/>
      <c r="E4" s="134"/>
      <c r="F4" s="135"/>
      <c r="G4" s="134"/>
      <c r="H4" s="134"/>
      <c r="J4" s="136" t="s">
        <v>542</v>
      </c>
    </row>
    <row r="5" spans="1:10" s="138" customFormat="1" ht="16.5">
      <c r="A5" s="162" t="s">
        <v>545</v>
      </c>
      <c r="B5" s="162"/>
      <c r="C5" s="162"/>
      <c r="D5" s="162"/>
      <c r="E5" s="162"/>
      <c r="F5" s="163"/>
      <c r="G5" s="162"/>
      <c r="H5" s="162"/>
      <c r="I5" s="162"/>
      <c r="J5" s="163"/>
    </row>
    <row r="6" spans="1:10" s="138" customFormat="1" ht="16.5">
      <c r="A6" s="142" t="s">
        <v>546</v>
      </c>
      <c r="B6" s="142"/>
      <c r="C6" s="142"/>
      <c r="D6" s="142"/>
      <c r="E6" s="142"/>
      <c r="F6" s="143"/>
      <c r="G6" s="142" t="s">
        <v>547</v>
      </c>
      <c r="H6" s="142"/>
      <c r="I6" s="142"/>
      <c r="J6" s="143"/>
    </row>
    <row r="7" spans="1:11" s="138" customFormat="1" ht="19.5">
      <c r="A7" s="187" t="s">
        <v>544</v>
      </c>
      <c r="B7" s="142"/>
      <c r="C7" s="142"/>
      <c r="D7" s="142"/>
      <c r="E7" s="142"/>
      <c r="F7" s="164"/>
      <c r="G7" s="146"/>
      <c r="H7" s="146"/>
      <c r="I7" s="146"/>
      <c r="J7" s="155"/>
      <c r="K7" s="188"/>
    </row>
    <row r="8" spans="1:11" s="138" customFormat="1" ht="18.75">
      <c r="A8" s="187"/>
      <c r="B8" s="149" t="s">
        <v>554</v>
      </c>
      <c r="C8" s="146"/>
      <c r="D8" s="189"/>
      <c r="E8" s="150"/>
      <c r="F8" s="164"/>
      <c r="G8" s="190" t="s">
        <v>573</v>
      </c>
      <c r="H8" s="190"/>
      <c r="I8" s="190"/>
      <c r="J8" s="191"/>
      <c r="K8" s="157">
        <v>108193</v>
      </c>
    </row>
    <row r="9" spans="1:11" s="138" customFormat="1" ht="18.75">
      <c r="A9" s="187"/>
      <c r="B9" s="146"/>
      <c r="C9" s="173" t="s">
        <v>575</v>
      </c>
      <c r="D9" s="192"/>
      <c r="E9" s="157">
        <v>6451</v>
      </c>
      <c r="F9" s="164"/>
      <c r="G9" s="193"/>
      <c r="H9" s="193"/>
      <c r="I9" s="193"/>
      <c r="J9" s="194"/>
      <c r="K9" s="150"/>
    </row>
    <row r="10" spans="1:11" s="138" customFormat="1" ht="18.75">
      <c r="A10" s="195"/>
      <c r="C10" s="174" t="s">
        <v>553</v>
      </c>
      <c r="D10" s="145"/>
      <c r="E10" s="175">
        <v>1742</v>
      </c>
      <c r="F10" s="148"/>
      <c r="G10" s="149"/>
      <c r="H10" s="196"/>
      <c r="I10" s="152"/>
      <c r="J10" s="148"/>
      <c r="K10" s="197"/>
    </row>
    <row r="11" spans="1:11" s="138" customFormat="1" ht="18.75">
      <c r="A11"/>
      <c r="B11" s="141" t="s">
        <v>551</v>
      </c>
      <c r="C11" s="182"/>
      <c r="D11" s="182"/>
      <c r="E11" s="144">
        <v>100000</v>
      </c>
      <c r="F11" s="199"/>
      <c r="G11" s="183"/>
      <c r="H11" s="183"/>
      <c r="I11" s="183"/>
      <c r="J11" s="198"/>
      <c r="K11" s="197"/>
    </row>
    <row r="12" spans="1:11" s="138" customFormat="1" ht="18.75">
      <c r="A12"/>
      <c r="B12" s="146"/>
      <c r="C12" s="186"/>
      <c r="D12" s="186"/>
      <c r="E12" s="148"/>
      <c r="F12" s="199"/>
      <c r="G12" s="183"/>
      <c r="H12" s="183"/>
      <c r="I12" s="183"/>
      <c r="J12" s="198"/>
      <c r="K12" s="197"/>
    </row>
    <row r="13" spans="1:10" s="138" customFormat="1" ht="16.5">
      <c r="A13" s="168" t="s">
        <v>574</v>
      </c>
      <c r="B13" s="166"/>
      <c r="C13" s="166"/>
      <c r="D13" s="166"/>
      <c r="E13" s="166"/>
      <c r="F13" s="167"/>
      <c r="G13" s="166"/>
      <c r="H13" s="169"/>
      <c r="I13" s="170"/>
      <c r="J13" s="148"/>
    </row>
    <row r="14" spans="1:10" s="138" customFormat="1" ht="16.5">
      <c r="A14" s="168"/>
      <c r="B14" s="166"/>
      <c r="C14" s="166"/>
      <c r="D14" s="166"/>
      <c r="E14" s="166"/>
      <c r="F14" s="167"/>
      <c r="G14" s="171"/>
      <c r="H14" s="279" t="s">
        <v>548</v>
      </c>
      <c r="I14" s="279"/>
      <c r="J14" s="279"/>
    </row>
    <row r="15" spans="1:10" s="140" customFormat="1" ht="16.5">
      <c r="A15" s="168"/>
      <c r="B15" s="166"/>
      <c r="C15" s="166"/>
      <c r="D15" s="166"/>
      <c r="E15" s="166"/>
      <c r="F15" s="167"/>
      <c r="G15" s="166"/>
      <c r="H15" s="279" t="s">
        <v>78</v>
      </c>
      <c r="I15" s="279"/>
      <c r="J15" s="279"/>
    </row>
  </sheetData>
  <sheetProtection/>
  <mergeCells count="5">
    <mergeCell ref="A1:J1"/>
    <mergeCell ref="A2:J2"/>
    <mergeCell ref="A3:J3"/>
    <mergeCell ref="H14:J14"/>
    <mergeCell ref="H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BZ33"/>
  <sheetViews>
    <sheetView tabSelected="1" zoomScalePageLayoutView="0" workbookViewId="0" topLeftCell="A1">
      <pane xSplit="2" ySplit="7" topLeftCell="D8" activePane="bottomRight" state="frozen"/>
      <selection pane="topLeft" activeCell="A1" sqref="A1:J21"/>
      <selection pane="topRight" activeCell="A1" sqref="A1:J21"/>
      <selection pane="bottomLeft" activeCell="A1" sqref="A1:J21"/>
      <selection pane="bottomRight" activeCell="A3" sqref="A3:IV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4" width="14.28125" style="0" hidden="1" customWidth="1"/>
    <col min="35" max="35" width="25.7109375" style="0" customWidth="1"/>
    <col min="36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7" width="14.28125" style="0" hidden="1" customWidth="1"/>
    <col min="68" max="78" width="0" style="0" hidden="1" customWidth="1"/>
  </cols>
  <sheetData>
    <row r="1" spans="1:66" s="2" customFormat="1" ht="15.75">
      <c r="A1" s="292" t="s">
        <v>695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</row>
    <row r="2" spans="1:66" s="2" customFormat="1" ht="15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</row>
    <row r="3" spans="2:67" s="2" customFormat="1" ht="15" customHeight="1" hidden="1">
      <c r="B3" s="260"/>
      <c r="C3" s="132" t="s">
        <v>692</v>
      </c>
      <c r="D3" s="132" t="s">
        <v>752</v>
      </c>
      <c r="E3" s="132"/>
      <c r="F3" s="132"/>
      <c r="G3" s="132"/>
      <c r="H3" s="132"/>
      <c r="I3" s="132"/>
      <c r="J3" s="132"/>
      <c r="K3" s="132" t="s">
        <v>692</v>
      </c>
      <c r="L3" s="132" t="s">
        <v>752</v>
      </c>
      <c r="M3" s="132"/>
      <c r="N3" s="132"/>
      <c r="O3" s="132"/>
      <c r="P3" s="132"/>
      <c r="Q3" s="132"/>
      <c r="R3" s="132"/>
      <c r="S3" s="132" t="s">
        <v>692</v>
      </c>
      <c r="T3" s="132" t="s">
        <v>752</v>
      </c>
      <c r="U3" s="132"/>
      <c r="V3" s="132"/>
      <c r="W3" s="132"/>
      <c r="X3" s="132"/>
      <c r="Y3" s="132"/>
      <c r="Z3" s="132"/>
      <c r="AA3" s="132" t="s">
        <v>692</v>
      </c>
      <c r="AB3" s="132" t="s">
        <v>752</v>
      </c>
      <c r="AC3" s="132"/>
      <c r="AD3" s="132"/>
      <c r="AE3" s="132"/>
      <c r="AF3" s="132"/>
      <c r="AG3" s="132"/>
      <c r="AH3" s="132"/>
      <c r="AI3" s="132"/>
      <c r="AJ3" s="132" t="s">
        <v>692</v>
      </c>
      <c r="AK3" s="132" t="s">
        <v>752</v>
      </c>
      <c r="AL3" s="132"/>
      <c r="AM3" s="132"/>
      <c r="AN3" s="132"/>
      <c r="AO3" s="132"/>
      <c r="AP3" s="132"/>
      <c r="AQ3" s="132"/>
      <c r="AR3" s="132" t="s">
        <v>692</v>
      </c>
      <c r="AS3" s="132" t="s">
        <v>752</v>
      </c>
      <c r="AT3" s="132"/>
      <c r="AU3" s="132"/>
      <c r="AV3" s="132"/>
      <c r="AW3" s="132"/>
      <c r="AX3" s="132"/>
      <c r="AY3" s="132"/>
      <c r="AZ3" s="132" t="s">
        <v>692</v>
      </c>
      <c r="BA3" s="132" t="s">
        <v>752</v>
      </c>
      <c r="BB3" s="132"/>
      <c r="BC3" s="132"/>
      <c r="BD3" s="132"/>
      <c r="BE3" s="132"/>
      <c r="BF3" s="132"/>
      <c r="BG3" s="132"/>
      <c r="BH3" s="132" t="s">
        <v>692</v>
      </c>
      <c r="BI3" s="132" t="s">
        <v>752</v>
      </c>
      <c r="BJ3" s="132"/>
      <c r="BK3" s="132"/>
      <c r="BL3" s="132"/>
      <c r="BM3" s="132"/>
      <c r="BN3" s="132"/>
      <c r="BO3" s="132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47</v>
      </c>
      <c r="AJ4" s="1" t="s">
        <v>48</v>
      </c>
      <c r="AK4" s="1" t="s">
        <v>48</v>
      </c>
      <c r="AL4" s="1" t="s">
        <v>48</v>
      </c>
      <c r="AM4" s="1" t="s">
        <v>48</v>
      </c>
      <c r="AN4" s="1" t="s">
        <v>48</v>
      </c>
      <c r="AO4" s="1" t="s">
        <v>48</v>
      </c>
      <c r="AP4" s="1" t="s">
        <v>48</v>
      </c>
      <c r="AQ4" s="1" t="s">
        <v>48</v>
      </c>
      <c r="AR4" s="1" t="s">
        <v>49</v>
      </c>
      <c r="AS4" s="1" t="s">
        <v>49</v>
      </c>
      <c r="AT4" s="1" t="s">
        <v>49</v>
      </c>
      <c r="AU4" s="1" t="s">
        <v>49</v>
      </c>
      <c r="AV4" s="1" t="s">
        <v>49</v>
      </c>
      <c r="AW4" s="1" t="s">
        <v>49</v>
      </c>
      <c r="AX4" s="1" t="s">
        <v>49</v>
      </c>
      <c r="AY4" s="1" t="s">
        <v>49</v>
      </c>
      <c r="AZ4" s="1" t="s">
        <v>93</v>
      </c>
      <c r="BA4" s="1" t="s">
        <v>93</v>
      </c>
      <c r="BB4" s="1" t="s">
        <v>93</v>
      </c>
      <c r="BC4" s="1" t="s">
        <v>93</v>
      </c>
      <c r="BD4" s="1" t="s">
        <v>93</v>
      </c>
      <c r="BE4" s="1" t="s">
        <v>93</v>
      </c>
      <c r="BF4" s="1" t="s">
        <v>93</v>
      </c>
      <c r="BG4" s="1" t="s">
        <v>93</v>
      </c>
      <c r="BH4" s="1" t="s">
        <v>94</v>
      </c>
      <c r="BI4" s="1" t="s">
        <v>94</v>
      </c>
      <c r="BJ4" s="1" t="s">
        <v>94</v>
      </c>
      <c r="BK4" s="1" t="s">
        <v>94</v>
      </c>
      <c r="BL4" s="1" t="s">
        <v>94</v>
      </c>
      <c r="BM4" s="1" t="s">
        <v>94</v>
      </c>
      <c r="BN4" s="1" t="s">
        <v>94</v>
      </c>
      <c r="BO4" s="1" t="s">
        <v>94</v>
      </c>
    </row>
    <row r="5" spans="1:67" s="11" customFormat="1" ht="15.75">
      <c r="A5" s="1">
        <v>1</v>
      </c>
      <c r="B5" s="293" t="s">
        <v>9</v>
      </c>
      <c r="C5" s="86" t="s">
        <v>384</v>
      </c>
      <c r="D5" s="86" t="s">
        <v>384</v>
      </c>
      <c r="E5" s="86" t="s">
        <v>384</v>
      </c>
      <c r="F5" s="86" t="s">
        <v>384</v>
      </c>
      <c r="G5" s="86" t="s">
        <v>384</v>
      </c>
      <c r="H5" s="86" t="s">
        <v>384</v>
      </c>
      <c r="I5" s="86" t="s">
        <v>384</v>
      </c>
      <c r="J5" s="86" t="s">
        <v>384</v>
      </c>
      <c r="K5" s="86" t="s">
        <v>122</v>
      </c>
      <c r="L5" s="86" t="s">
        <v>122</v>
      </c>
      <c r="M5" s="86" t="s">
        <v>122</v>
      </c>
      <c r="N5" s="86" t="s">
        <v>122</v>
      </c>
      <c r="O5" s="86" t="s">
        <v>122</v>
      </c>
      <c r="P5" s="86" t="s">
        <v>122</v>
      </c>
      <c r="Q5" s="86" t="s">
        <v>122</v>
      </c>
      <c r="R5" s="86" t="s">
        <v>122</v>
      </c>
      <c r="S5" s="86" t="s">
        <v>123</v>
      </c>
      <c r="T5" s="86" t="s">
        <v>123</v>
      </c>
      <c r="U5" s="86" t="s">
        <v>123</v>
      </c>
      <c r="V5" s="86" t="s">
        <v>123</v>
      </c>
      <c r="W5" s="86" t="s">
        <v>123</v>
      </c>
      <c r="X5" s="86" t="s">
        <v>123</v>
      </c>
      <c r="Y5" s="86" t="s">
        <v>123</v>
      </c>
      <c r="Z5" s="86" t="s">
        <v>123</v>
      </c>
      <c r="AA5" s="86" t="s">
        <v>5</v>
      </c>
      <c r="AB5" s="86" t="s">
        <v>5</v>
      </c>
      <c r="AC5" s="86" t="s">
        <v>5</v>
      </c>
      <c r="AD5" s="86" t="s">
        <v>5</v>
      </c>
      <c r="AE5" s="86" t="s">
        <v>5</v>
      </c>
      <c r="AF5" s="86" t="s">
        <v>5</v>
      </c>
      <c r="AG5" s="86" t="s">
        <v>5</v>
      </c>
      <c r="AH5" s="86" t="s">
        <v>5</v>
      </c>
      <c r="AI5" s="293" t="s">
        <v>9</v>
      </c>
      <c r="AJ5" s="86" t="s">
        <v>384</v>
      </c>
      <c r="AK5" s="86" t="s">
        <v>384</v>
      </c>
      <c r="AL5" s="86" t="s">
        <v>384</v>
      </c>
      <c r="AM5" s="86" t="s">
        <v>384</v>
      </c>
      <c r="AN5" s="86" t="s">
        <v>384</v>
      </c>
      <c r="AO5" s="86" t="s">
        <v>384</v>
      </c>
      <c r="AP5" s="86" t="s">
        <v>384</v>
      </c>
      <c r="AQ5" s="86" t="s">
        <v>384</v>
      </c>
      <c r="AR5" s="86" t="s">
        <v>122</v>
      </c>
      <c r="AS5" s="86" t="s">
        <v>122</v>
      </c>
      <c r="AT5" s="86" t="s">
        <v>122</v>
      </c>
      <c r="AU5" s="86" t="s">
        <v>122</v>
      </c>
      <c r="AV5" s="86" t="s">
        <v>122</v>
      </c>
      <c r="AW5" s="86" t="s">
        <v>122</v>
      </c>
      <c r="AX5" s="86" t="s">
        <v>122</v>
      </c>
      <c r="AY5" s="86" t="s">
        <v>122</v>
      </c>
      <c r="AZ5" s="86" t="s">
        <v>123</v>
      </c>
      <c r="BA5" s="86" t="s">
        <v>123</v>
      </c>
      <c r="BB5" s="86" t="s">
        <v>123</v>
      </c>
      <c r="BC5" s="86" t="s">
        <v>123</v>
      </c>
      <c r="BD5" s="86" t="s">
        <v>123</v>
      </c>
      <c r="BE5" s="86" t="s">
        <v>123</v>
      </c>
      <c r="BF5" s="86" t="s">
        <v>123</v>
      </c>
      <c r="BG5" s="86" t="s">
        <v>123</v>
      </c>
      <c r="BH5" s="86" t="s">
        <v>5</v>
      </c>
      <c r="BI5" s="86" t="s">
        <v>5</v>
      </c>
      <c r="BJ5" s="86" t="s">
        <v>5</v>
      </c>
      <c r="BK5" s="86" t="s">
        <v>5</v>
      </c>
      <c r="BL5" s="86" t="s">
        <v>5</v>
      </c>
      <c r="BM5" s="86" t="s">
        <v>5</v>
      </c>
      <c r="BN5" s="86" t="s">
        <v>5</v>
      </c>
      <c r="BO5" s="86" t="s">
        <v>5</v>
      </c>
    </row>
    <row r="6" spans="1:67" s="11" customFormat="1" ht="15.75">
      <c r="A6" s="1">
        <v>2</v>
      </c>
      <c r="B6" s="293"/>
      <c r="C6" s="86" t="s">
        <v>693</v>
      </c>
      <c r="D6" s="86" t="s">
        <v>693</v>
      </c>
      <c r="E6" s="86" t="s">
        <v>693</v>
      </c>
      <c r="F6" s="86" t="s">
        <v>693</v>
      </c>
      <c r="G6" s="86" t="s">
        <v>693</v>
      </c>
      <c r="H6" s="86" t="s">
        <v>693</v>
      </c>
      <c r="I6" s="86" t="s">
        <v>693</v>
      </c>
      <c r="J6" s="86" t="s">
        <v>693</v>
      </c>
      <c r="K6" s="86" t="s">
        <v>693</v>
      </c>
      <c r="L6" s="86" t="s">
        <v>693</v>
      </c>
      <c r="M6" s="86" t="s">
        <v>693</v>
      </c>
      <c r="N6" s="86" t="s">
        <v>693</v>
      </c>
      <c r="O6" s="86" t="s">
        <v>693</v>
      </c>
      <c r="P6" s="86" t="s">
        <v>693</v>
      </c>
      <c r="Q6" s="86" t="s">
        <v>693</v>
      </c>
      <c r="R6" s="86" t="s">
        <v>693</v>
      </c>
      <c r="S6" s="86" t="s">
        <v>693</v>
      </c>
      <c r="T6" s="86" t="s">
        <v>693</v>
      </c>
      <c r="U6" s="86" t="s">
        <v>693</v>
      </c>
      <c r="V6" s="86" t="s">
        <v>693</v>
      </c>
      <c r="W6" s="86" t="s">
        <v>693</v>
      </c>
      <c r="X6" s="86" t="s">
        <v>693</v>
      </c>
      <c r="Y6" s="86" t="s">
        <v>693</v>
      </c>
      <c r="Z6" s="86" t="s">
        <v>693</v>
      </c>
      <c r="AA6" s="86" t="s">
        <v>693</v>
      </c>
      <c r="AB6" s="86" t="s">
        <v>693</v>
      </c>
      <c r="AC6" s="86" t="s">
        <v>693</v>
      </c>
      <c r="AD6" s="86" t="s">
        <v>693</v>
      </c>
      <c r="AE6" s="86" t="s">
        <v>693</v>
      </c>
      <c r="AF6" s="86" t="s">
        <v>693</v>
      </c>
      <c r="AG6" s="86" t="s">
        <v>693</v>
      </c>
      <c r="AH6" s="86" t="s">
        <v>693</v>
      </c>
      <c r="AI6" s="293"/>
      <c r="AJ6" s="86" t="s">
        <v>693</v>
      </c>
      <c r="AK6" s="86" t="s">
        <v>693</v>
      </c>
      <c r="AL6" s="86" t="s">
        <v>693</v>
      </c>
      <c r="AM6" s="86" t="s">
        <v>693</v>
      </c>
      <c r="AN6" s="86" t="s">
        <v>693</v>
      </c>
      <c r="AO6" s="86" t="s">
        <v>693</v>
      </c>
      <c r="AP6" s="86" t="s">
        <v>693</v>
      </c>
      <c r="AQ6" s="86" t="s">
        <v>693</v>
      </c>
      <c r="AR6" s="86" t="s">
        <v>693</v>
      </c>
      <c r="AS6" s="86" t="s">
        <v>693</v>
      </c>
      <c r="AT6" s="86" t="s">
        <v>693</v>
      </c>
      <c r="AU6" s="86" t="s">
        <v>693</v>
      </c>
      <c r="AV6" s="86" t="s">
        <v>693</v>
      </c>
      <c r="AW6" s="86" t="s">
        <v>693</v>
      </c>
      <c r="AX6" s="86" t="s">
        <v>693</v>
      </c>
      <c r="AY6" s="86" t="s">
        <v>693</v>
      </c>
      <c r="AZ6" s="86" t="s">
        <v>693</v>
      </c>
      <c r="BA6" s="86" t="s">
        <v>693</v>
      </c>
      <c r="BB6" s="86" t="s">
        <v>693</v>
      </c>
      <c r="BC6" s="86" t="s">
        <v>693</v>
      </c>
      <c r="BD6" s="86" t="s">
        <v>693</v>
      </c>
      <c r="BE6" s="86" t="s">
        <v>693</v>
      </c>
      <c r="BF6" s="86" t="s">
        <v>693</v>
      </c>
      <c r="BG6" s="86" t="s">
        <v>693</v>
      </c>
      <c r="BH6" s="86" t="s">
        <v>693</v>
      </c>
      <c r="BI6" s="86" t="s">
        <v>693</v>
      </c>
      <c r="BJ6" s="86" t="s">
        <v>693</v>
      </c>
      <c r="BK6" s="86" t="s">
        <v>693</v>
      </c>
      <c r="BL6" s="86" t="s">
        <v>693</v>
      </c>
      <c r="BM6" s="86" t="s">
        <v>693</v>
      </c>
      <c r="BN6" s="86" t="s">
        <v>693</v>
      </c>
      <c r="BO6" s="86" t="s">
        <v>693</v>
      </c>
    </row>
    <row r="7" spans="1:67" s="93" customFormat="1" ht="16.5">
      <c r="A7" s="1">
        <v>3</v>
      </c>
      <c r="B7" s="286" t="s">
        <v>44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286" t="s">
        <v>134</v>
      </c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8"/>
      <c r="BJ7" s="130"/>
      <c r="BK7" s="130"/>
      <c r="BL7" s="130"/>
      <c r="BM7" s="130"/>
      <c r="BN7" s="130"/>
      <c r="BO7" s="261"/>
    </row>
    <row r="8" spans="1:78" s="11" customFormat="1" ht="47.25">
      <c r="A8" s="1">
        <v>4</v>
      </c>
      <c r="B8" s="88" t="s">
        <v>287</v>
      </c>
      <c r="C8" s="5">
        <f>Bevételek!C103</f>
        <v>0</v>
      </c>
      <c r="D8" s="5">
        <f>Bevételek!D103</f>
        <v>0</v>
      </c>
      <c r="E8" s="5">
        <f>Bevételek!E103</f>
        <v>0</v>
      </c>
      <c r="F8" s="5">
        <f>Bevételek!F103</f>
        <v>0</v>
      </c>
      <c r="G8" s="5">
        <f>Bevételek!G103</f>
        <v>0</v>
      </c>
      <c r="H8" s="5">
        <f>Bevételek!H103</f>
        <v>0</v>
      </c>
      <c r="I8" s="5">
        <f>Bevételek!I103</f>
        <v>0</v>
      </c>
      <c r="J8" s="5">
        <f>Bevételek!J103</f>
        <v>0</v>
      </c>
      <c r="K8" s="5">
        <f>Bevételek!C104</f>
        <v>74415270</v>
      </c>
      <c r="L8" s="5">
        <f>Bevételek!D104</f>
        <v>74415270</v>
      </c>
      <c r="M8" s="5">
        <f>Bevételek!E104</f>
        <v>0</v>
      </c>
      <c r="N8" s="5">
        <f>Bevételek!F104</f>
        <v>0</v>
      </c>
      <c r="O8" s="5">
        <f>Bevételek!G104</f>
        <v>0</v>
      </c>
      <c r="P8" s="5">
        <f>Bevételek!H104</f>
        <v>0</v>
      </c>
      <c r="Q8" s="5">
        <f>Bevételek!I104</f>
        <v>0</v>
      </c>
      <c r="R8" s="5">
        <f>Bevételek!J104</f>
        <v>0</v>
      </c>
      <c r="S8" s="5">
        <f>Bevételek!C105</f>
        <v>0</v>
      </c>
      <c r="T8" s="5">
        <f>Bevételek!D105</f>
        <v>0</v>
      </c>
      <c r="U8" s="5">
        <f>Bevételek!E105</f>
        <v>0</v>
      </c>
      <c r="V8" s="5">
        <f>Bevételek!F105</f>
        <v>0</v>
      </c>
      <c r="W8" s="5">
        <f>Bevételek!G105</f>
        <v>0</v>
      </c>
      <c r="X8" s="5">
        <f>Bevételek!H105</f>
        <v>0</v>
      </c>
      <c r="Y8" s="5">
        <f>Bevételek!I105</f>
        <v>0</v>
      </c>
      <c r="Z8" s="5">
        <f>Bevételek!J105</f>
        <v>0</v>
      </c>
      <c r="AA8" s="5">
        <f>C8+K8+S8</f>
        <v>74415270</v>
      </c>
      <c r="AB8" s="5">
        <f aca="true" t="shared" si="0" ref="AB8:AH11">D8+L8+T8</f>
        <v>74415270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0" t="s">
        <v>39</v>
      </c>
      <c r="AJ8" s="5">
        <f>Kiadás!C9</f>
        <v>0</v>
      </c>
      <c r="AK8" s="5">
        <f>Kiadás!D9</f>
        <v>0</v>
      </c>
      <c r="AL8" s="5">
        <f>Kiadás!E9</f>
        <v>0</v>
      </c>
      <c r="AM8" s="5">
        <f>Kiadás!F9</f>
        <v>0</v>
      </c>
      <c r="AN8" s="5">
        <f>Kiadás!G9</f>
        <v>0</v>
      </c>
      <c r="AO8" s="5">
        <f>Kiadás!H9</f>
        <v>0</v>
      </c>
      <c r="AP8" s="5">
        <f>Kiadás!I9</f>
        <v>0</v>
      </c>
      <c r="AQ8" s="5">
        <f>Kiadás!J9</f>
        <v>0</v>
      </c>
      <c r="AR8" s="5">
        <f>Kiadás!C10</f>
        <v>38390214</v>
      </c>
      <c r="AS8" s="5">
        <f>Kiadás!D10</f>
        <v>38390214</v>
      </c>
      <c r="AT8" s="5">
        <f>Kiadás!E10</f>
        <v>0</v>
      </c>
      <c r="AU8" s="5">
        <f>Kiadás!F10</f>
        <v>0</v>
      </c>
      <c r="AV8" s="5">
        <f>Kiadás!G10</f>
        <v>0</v>
      </c>
      <c r="AW8" s="5">
        <f>Kiadás!H10</f>
        <v>0</v>
      </c>
      <c r="AX8" s="5">
        <f>Kiadás!I10</f>
        <v>0</v>
      </c>
      <c r="AY8" s="5">
        <f>Kiadás!J10</f>
        <v>0</v>
      </c>
      <c r="AZ8" s="5">
        <f>Kiadás!C11</f>
        <v>1566000</v>
      </c>
      <c r="BA8" s="5">
        <f>Kiadás!D11</f>
        <v>1566000</v>
      </c>
      <c r="BB8" s="5">
        <f>Kiadás!E11</f>
        <v>0</v>
      </c>
      <c r="BC8" s="5">
        <f>Kiadás!F11</f>
        <v>0</v>
      </c>
      <c r="BD8" s="5">
        <f>Kiadás!G11</f>
        <v>0</v>
      </c>
      <c r="BE8" s="5">
        <f>Kiadás!H11</f>
        <v>0</v>
      </c>
      <c r="BF8" s="5">
        <f>Kiadás!I11</f>
        <v>0</v>
      </c>
      <c r="BG8" s="5">
        <f>Kiadás!J11</f>
        <v>0</v>
      </c>
      <c r="BH8" s="5">
        <f>AJ8+AR8+AZ8</f>
        <v>39956214</v>
      </c>
      <c r="BI8" s="5">
        <f aca="true" t="shared" si="1" ref="BI8:BO12">AK8+AS8+BA8</f>
        <v>39956214</v>
      </c>
      <c r="BJ8" s="5">
        <f t="shared" si="1"/>
        <v>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70">
        <f aca="true" t="shared" si="2" ref="BP8:BP32">AK8-AJ8</f>
        <v>0</v>
      </c>
      <c r="BQ8" s="270">
        <f aca="true" t="shared" si="3" ref="BQ8:BQ32">AS8-AR8</f>
        <v>0</v>
      </c>
      <c r="BR8" s="270">
        <f aca="true" t="shared" si="4" ref="BR8:BR32">BA8-AZ8</f>
        <v>0</v>
      </c>
      <c r="BS8" s="270">
        <f aca="true" t="shared" si="5" ref="BS8:BS32">BI8-BH8</f>
        <v>0</v>
      </c>
      <c r="BT8" s="270">
        <f aca="true" t="shared" si="6" ref="BT8:BT32">BS8-BR8-BQ8-BP8</f>
        <v>0</v>
      </c>
      <c r="BV8" s="270">
        <f aca="true" t="shared" si="7" ref="BV8:BV32">D8-C8</f>
        <v>0</v>
      </c>
      <c r="BW8" s="270">
        <f aca="true" t="shared" si="8" ref="BW8:BW32">L8-K8</f>
        <v>0</v>
      </c>
      <c r="BX8" s="270">
        <f aca="true" t="shared" si="9" ref="BX8:BX32">T8-S8</f>
        <v>0</v>
      </c>
      <c r="BY8" s="270">
        <f aca="true" t="shared" si="10" ref="BY8:BY32">AB8-AA8</f>
        <v>0</v>
      </c>
      <c r="BZ8" s="270">
        <f aca="true" t="shared" si="11" ref="BZ8:BZ32">BY8-BX8-BW8-BV8</f>
        <v>0</v>
      </c>
    </row>
    <row r="9" spans="1:78" s="11" customFormat="1" ht="45">
      <c r="A9" s="1">
        <v>5</v>
      </c>
      <c r="B9" s="88" t="s">
        <v>309</v>
      </c>
      <c r="C9" s="5">
        <f>Bevételek!C166</f>
        <v>0</v>
      </c>
      <c r="D9" s="5">
        <f>Bevételek!D166</f>
        <v>0</v>
      </c>
      <c r="E9" s="5">
        <f>Bevételek!E166</f>
        <v>0</v>
      </c>
      <c r="F9" s="5">
        <f>Bevételek!F166</f>
        <v>0</v>
      </c>
      <c r="G9" s="5">
        <f>Bevételek!G166</f>
        <v>0</v>
      </c>
      <c r="H9" s="5">
        <f>Bevételek!H166</f>
        <v>0</v>
      </c>
      <c r="I9" s="5">
        <f>Bevételek!I166</f>
        <v>0</v>
      </c>
      <c r="J9" s="5">
        <f>Bevételek!J166</f>
        <v>0</v>
      </c>
      <c r="K9" s="5">
        <f>Bevételek!C167</f>
        <v>650000</v>
      </c>
      <c r="L9" s="5">
        <f>Bevételek!D167</f>
        <v>650000</v>
      </c>
      <c r="M9" s="5">
        <f>Bevételek!E167</f>
        <v>0</v>
      </c>
      <c r="N9" s="5">
        <f>Bevételek!F167</f>
        <v>0</v>
      </c>
      <c r="O9" s="5">
        <f>Bevételek!G167</f>
        <v>0</v>
      </c>
      <c r="P9" s="5">
        <f>Bevételek!H167</f>
        <v>0</v>
      </c>
      <c r="Q9" s="5">
        <f>Bevételek!I167</f>
        <v>0</v>
      </c>
      <c r="R9" s="5">
        <f>Bevételek!J167</f>
        <v>0</v>
      </c>
      <c r="S9" s="5">
        <f>Bevételek!C168</f>
        <v>6550000</v>
      </c>
      <c r="T9" s="5">
        <f>Bevételek!D168</f>
        <v>6550000</v>
      </c>
      <c r="U9" s="5">
        <f>Bevételek!E168</f>
        <v>0</v>
      </c>
      <c r="V9" s="5">
        <f>Bevételek!F168</f>
        <v>0</v>
      </c>
      <c r="W9" s="5">
        <f>Bevételek!G168</f>
        <v>0</v>
      </c>
      <c r="X9" s="5">
        <f>Bevételek!H168</f>
        <v>0</v>
      </c>
      <c r="Y9" s="5">
        <f>Bevételek!I168</f>
        <v>0</v>
      </c>
      <c r="Z9" s="5">
        <f>Bevételek!J168</f>
        <v>0</v>
      </c>
      <c r="AA9" s="5">
        <f>C9+K9+S9</f>
        <v>7200000</v>
      </c>
      <c r="AB9" s="5">
        <f t="shared" si="0"/>
        <v>7200000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0" t="s">
        <v>80</v>
      </c>
      <c r="AJ9" s="5">
        <f>Kiadás!C13</f>
        <v>0</v>
      </c>
      <c r="AK9" s="5">
        <f>Kiadás!D13</f>
        <v>0</v>
      </c>
      <c r="AL9" s="5">
        <f>Kiadás!E13</f>
        <v>0</v>
      </c>
      <c r="AM9" s="5">
        <f>Kiadás!F13</f>
        <v>0</v>
      </c>
      <c r="AN9" s="5">
        <f>Kiadás!G13</f>
        <v>0</v>
      </c>
      <c r="AO9" s="5">
        <f>Kiadás!H13</f>
        <v>0</v>
      </c>
      <c r="AP9" s="5">
        <f>Kiadás!I13</f>
        <v>0</v>
      </c>
      <c r="AQ9" s="5">
        <f>Kiadás!J13</f>
        <v>0</v>
      </c>
      <c r="AR9" s="5">
        <f>Kiadás!C14</f>
        <v>4439250</v>
      </c>
      <c r="AS9" s="5">
        <f>Kiadás!D14</f>
        <v>4439250</v>
      </c>
      <c r="AT9" s="5">
        <f>Kiadás!E14</f>
        <v>0</v>
      </c>
      <c r="AU9" s="5">
        <f>Kiadás!F14</f>
        <v>0</v>
      </c>
      <c r="AV9" s="5">
        <f>Kiadás!G14</f>
        <v>0</v>
      </c>
      <c r="AW9" s="5">
        <f>Kiadás!H14</f>
        <v>0</v>
      </c>
      <c r="AX9" s="5">
        <f>Kiadás!I14</f>
        <v>0</v>
      </c>
      <c r="AY9" s="5">
        <f>Kiadás!J14</f>
        <v>0</v>
      </c>
      <c r="AZ9" s="5">
        <f>Kiadás!C15</f>
        <v>325000</v>
      </c>
      <c r="BA9" s="5">
        <f>Kiadás!D15</f>
        <v>325000</v>
      </c>
      <c r="BB9" s="5">
        <f>Kiadás!E15</f>
        <v>0</v>
      </c>
      <c r="BC9" s="5">
        <f>Kiadás!F15</f>
        <v>0</v>
      </c>
      <c r="BD9" s="5">
        <f>Kiadás!G15</f>
        <v>0</v>
      </c>
      <c r="BE9" s="5">
        <f>Kiadás!H15</f>
        <v>0</v>
      </c>
      <c r="BF9" s="5">
        <f>Kiadás!I15</f>
        <v>0</v>
      </c>
      <c r="BG9" s="5">
        <f>Kiadás!J15</f>
        <v>0</v>
      </c>
      <c r="BH9" s="5">
        <f>AJ9+AR9+AZ9</f>
        <v>4764250</v>
      </c>
      <c r="BI9" s="5">
        <f t="shared" si="1"/>
        <v>4764250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70">
        <f t="shared" si="2"/>
        <v>0</v>
      </c>
      <c r="BQ9" s="270">
        <f t="shared" si="3"/>
        <v>0</v>
      </c>
      <c r="BR9" s="270">
        <f t="shared" si="4"/>
        <v>0</v>
      </c>
      <c r="BS9" s="270">
        <f t="shared" si="5"/>
        <v>0</v>
      </c>
      <c r="BT9" s="270">
        <f t="shared" si="6"/>
        <v>0</v>
      </c>
      <c r="BV9" s="270">
        <f t="shared" si="7"/>
        <v>0</v>
      </c>
      <c r="BW9" s="270">
        <f t="shared" si="8"/>
        <v>0</v>
      </c>
      <c r="BX9" s="270">
        <f t="shared" si="9"/>
        <v>0</v>
      </c>
      <c r="BY9" s="270">
        <f t="shared" si="10"/>
        <v>0</v>
      </c>
      <c r="BZ9" s="270">
        <f t="shared" si="11"/>
        <v>0</v>
      </c>
    </row>
    <row r="10" spans="1:78" s="11" customFormat="1" ht="15.75">
      <c r="A10" s="1">
        <v>6</v>
      </c>
      <c r="B10" s="88" t="s">
        <v>44</v>
      </c>
      <c r="C10" s="5">
        <f>Bevételek!C224</f>
        <v>0</v>
      </c>
      <c r="D10" s="5">
        <f>Bevételek!D224</f>
        <v>0</v>
      </c>
      <c r="E10" s="5">
        <f>Bevételek!E224</f>
        <v>0</v>
      </c>
      <c r="F10" s="5">
        <f>Bevételek!F224</f>
        <v>0</v>
      </c>
      <c r="G10" s="5">
        <f>Bevételek!G224</f>
        <v>0</v>
      </c>
      <c r="H10" s="5">
        <f>Bevételek!H224</f>
        <v>0</v>
      </c>
      <c r="I10" s="5">
        <f>Bevételek!I224</f>
        <v>0</v>
      </c>
      <c r="J10" s="5">
        <f>Bevételek!J224</f>
        <v>0</v>
      </c>
      <c r="K10" s="5">
        <f>Bevételek!C225</f>
        <v>4608384</v>
      </c>
      <c r="L10" s="5">
        <f>Bevételek!D225</f>
        <v>4685709</v>
      </c>
      <c r="M10" s="5">
        <f>Bevételek!E225</f>
        <v>0</v>
      </c>
      <c r="N10" s="5">
        <f>Bevételek!F225</f>
        <v>0</v>
      </c>
      <c r="O10" s="5">
        <f>Bevételek!G225</f>
        <v>0</v>
      </c>
      <c r="P10" s="5">
        <f>Bevételek!H225</f>
        <v>0</v>
      </c>
      <c r="Q10" s="5">
        <f>Bevételek!I225</f>
        <v>0</v>
      </c>
      <c r="R10" s="5">
        <f>Bevételek!J225</f>
        <v>0</v>
      </c>
      <c r="S10" s="5">
        <f>Bevételek!C226</f>
        <v>0</v>
      </c>
      <c r="T10" s="5">
        <f>Bevételek!D226</f>
        <v>0</v>
      </c>
      <c r="U10" s="5">
        <f>Bevételek!E226</f>
        <v>0</v>
      </c>
      <c r="V10" s="5">
        <f>Bevételek!F226</f>
        <v>0</v>
      </c>
      <c r="W10" s="5">
        <f>Bevételek!G226</f>
        <v>0</v>
      </c>
      <c r="X10" s="5">
        <f>Bevételek!H226</f>
        <v>0</v>
      </c>
      <c r="Y10" s="5">
        <f>Bevételek!I226</f>
        <v>0</v>
      </c>
      <c r="Z10" s="5">
        <f>Bevételek!J226</f>
        <v>0</v>
      </c>
      <c r="AA10" s="5">
        <f>C10+K10+S10</f>
        <v>4608384</v>
      </c>
      <c r="AB10" s="5">
        <f t="shared" si="0"/>
        <v>4685709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0" t="s">
        <v>81</v>
      </c>
      <c r="AJ10" s="5">
        <f>Kiadás!C17</f>
        <v>0</v>
      </c>
      <c r="AK10" s="5">
        <f>Kiadás!D17</f>
        <v>0</v>
      </c>
      <c r="AL10" s="5">
        <f>Kiadás!E17</f>
        <v>0</v>
      </c>
      <c r="AM10" s="5">
        <f>Kiadás!F17</f>
        <v>0</v>
      </c>
      <c r="AN10" s="5">
        <f>Kiadás!G17</f>
        <v>0</v>
      </c>
      <c r="AO10" s="5">
        <f>Kiadás!H17</f>
        <v>0</v>
      </c>
      <c r="AP10" s="5">
        <f>Kiadás!I17</f>
        <v>0</v>
      </c>
      <c r="AQ10" s="5">
        <f>Kiadás!J17</f>
        <v>0</v>
      </c>
      <c r="AR10" s="5">
        <f>Kiadás!C18</f>
        <v>25753369</v>
      </c>
      <c r="AS10" s="5">
        <f>Kiadás!D18</f>
        <v>25753369</v>
      </c>
      <c r="AT10" s="5">
        <f>Kiadás!E18</f>
        <v>0</v>
      </c>
      <c r="AU10" s="5">
        <f>Kiadás!F18</f>
        <v>0</v>
      </c>
      <c r="AV10" s="5">
        <f>Kiadás!G18</f>
        <v>0</v>
      </c>
      <c r="AW10" s="5">
        <f>Kiadás!H18</f>
        <v>0</v>
      </c>
      <c r="AX10" s="5">
        <f>Kiadás!I18</f>
        <v>0</v>
      </c>
      <c r="AY10" s="5">
        <f>Kiadás!J18</f>
        <v>0</v>
      </c>
      <c r="AZ10" s="5">
        <f>Kiadás!C19</f>
        <v>0</v>
      </c>
      <c r="BA10" s="5">
        <f>Kiadás!D19</f>
        <v>0</v>
      </c>
      <c r="BB10" s="5">
        <f>Kiadás!E19</f>
        <v>0</v>
      </c>
      <c r="BC10" s="5">
        <f>Kiadás!F19</f>
        <v>0</v>
      </c>
      <c r="BD10" s="5">
        <f>Kiadás!G19</f>
        <v>0</v>
      </c>
      <c r="BE10" s="5">
        <f>Kiadás!H19</f>
        <v>0</v>
      </c>
      <c r="BF10" s="5">
        <f>Kiadás!I19</f>
        <v>0</v>
      </c>
      <c r="BG10" s="5">
        <f>Kiadás!J19</f>
        <v>0</v>
      </c>
      <c r="BH10" s="5">
        <f>AJ10+AR10+AZ10</f>
        <v>25753369</v>
      </c>
      <c r="BI10" s="5">
        <f t="shared" si="1"/>
        <v>25753369</v>
      </c>
      <c r="BJ10" s="5">
        <f t="shared" si="1"/>
        <v>0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70">
        <f t="shared" si="2"/>
        <v>0</v>
      </c>
      <c r="BQ10" s="270">
        <f t="shared" si="3"/>
        <v>0</v>
      </c>
      <c r="BR10" s="270">
        <f t="shared" si="4"/>
        <v>0</v>
      </c>
      <c r="BS10" s="270">
        <f t="shared" si="5"/>
        <v>0</v>
      </c>
      <c r="BT10" s="270">
        <f t="shared" si="6"/>
        <v>0</v>
      </c>
      <c r="BV10" s="270">
        <f t="shared" si="7"/>
        <v>0</v>
      </c>
      <c r="BW10" s="270">
        <f t="shared" si="8"/>
        <v>77325</v>
      </c>
      <c r="BX10" s="270">
        <f t="shared" si="9"/>
        <v>0</v>
      </c>
      <c r="BY10" s="270">
        <f t="shared" si="10"/>
        <v>77325</v>
      </c>
      <c r="BZ10" s="270">
        <f t="shared" si="11"/>
        <v>0</v>
      </c>
    </row>
    <row r="11" spans="1:78" s="11" customFormat="1" ht="15.75" customHeight="1">
      <c r="A11" s="1">
        <v>7</v>
      </c>
      <c r="B11" s="294" t="s">
        <v>366</v>
      </c>
      <c r="C11" s="284">
        <f>Bevételek!C258</f>
        <v>0</v>
      </c>
      <c r="D11" s="284">
        <f>Bevételek!D258</f>
        <v>0</v>
      </c>
      <c r="E11" s="284">
        <f>Bevételek!E258</f>
        <v>0</v>
      </c>
      <c r="F11" s="284">
        <f>Bevételek!F258</f>
        <v>0</v>
      </c>
      <c r="G11" s="284">
        <f>Bevételek!G258</f>
        <v>0</v>
      </c>
      <c r="H11" s="284">
        <f>Bevételek!H258</f>
        <v>0</v>
      </c>
      <c r="I11" s="284">
        <f>Bevételek!I258</f>
        <v>0</v>
      </c>
      <c r="J11" s="284">
        <f>Bevételek!J258</f>
        <v>0</v>
      </c>
      <c r="K11" s="284">
        <f>Bevételek!C259</f>
        <v>62700</v>
      </c>
      <c r="L11" s="284">
        <f>Bevételek!D259</f>
        <v>62700</v>
      </c>
      <c r="M11" s="284">
        <f>Bevételek!E259</f>
        <v>0</v>
      </c>
      <c r="N11" s="284">
        <f>Bevételek!F259</f>
        <v>0</v>
      </c>
      <c r="O11" s="284">
        <f>Bevételek!G259</f>
        <v>0</v>
      </c>
      <c r="P11" s="284">
        <f>Bevételek!H259</f>
        <v>0</v>
      </c>
      <c r="Q11" s="284">
        <f>Bevételek!I259</f>
        <v>0</v>
      </c>
      <c r="R11" s="284">
        <f>Bevételek!J259</f>
        <v>0</v>
      </c>
      <c r="S11" s="284">
        <f>Bevételek!C260</f>
        <v>0</v>
      </c>
      <c r="T11" s="284">
        <f>Bevételek!D260</f>
        <v>0</v>
      </c>
      <c r="U11" s="284">
        <f>Bevételek!E260</f>
        <v>0</v>
      </c>
      <c r="V11" s="284">
        <f>Bevételek!F260</f>
        <v>0</v>
      </c>
      <c r="W11" s="284">
        <f>Bevételek!G260</f>
        <v>0</v>
      </c>
      <c r="X11" s="284">
        <f>Bevételek!H260</f>
        <v>0</v>
      </c>
      <c r="Y11" s="284">
        <f>Bevételek!I260</f>
        <v>0</v>
      </c>
      <c r="Z11" s="284">
        <f>Bevételek!J260</f>
        <v>0</v>
      </c>
      <c r="AA11" s="284">
        <f>C11+K11+S11</f>
        <v>62700</v>
      </c>
      <c r="AB11" s="284">
        <f t="shared" si="0"/>
        <v>62700</v>
      </c>
      <c r="AC11" s="284">
        <f t="shared" si="0"/>
        <v>0</v>
      </c>
      <c r="AD11" s="284">
        <f t="shared" si="0"/>
        <v>0</v>
      </c>
      <c r="AE11" s="284">
        <f t="shared" si="0"/>
        <v>0</v>
      </c>
      <c r="AF11" s="284">
        <f t="shared" si="0"/>
        <v>0</v>
      </c>
      <c r="AG11" s="284">
        <f t="shared" si="0"/>
        <v>0</v>
      </c>
      <c r="AH11" s="284">
        <f t="shared" si="0"/>
        <v>0</v>
      </c>
      <c r="AI11" s="90" t="s">
        <v>82</v>
      </c>
      <c r="AJ11" s="5">
        <f>Kiadás!C62</f>
        <v>0</v>
      </c>
      <c r="AK11" s="5">
        <f>Kiadás!D62</f>
        <v>0</v>
      </c>
      <c r="AL11" s="5">
        <f>Kiadás!E62</f>
        <v>0</v>
      </c>
      <c r="AM11" s="5">
        <f>Kiadás!F62</f>
        <v>0</v>
      </c>
      <c r="AN11" s="5">
        <f>Kiadás!G62</f>
        <v>0</v>
      </c>
      <c r="AO11" s="5">
        <f>Kiadás!H62</f>
        <v>0</v>
      </c>
      <c r="AP11" s="5">
        <f>Kiadás!I62</f>
        <v>0</v>
      </c>
      <c r="AQ11" s="5">
        <f>Kiadás!J62</f>
        <v>0</v>
      </c>
      <c r="AR11" s="5">
        <f>Kiadás!C63</f>
        <v>2201600</v>
      </c>
      <c r="AS11" s="5">
        <f>Kiadás!D63</f>
        <v>2201600</v>
      </c>
      <c r="AT11" s="5">
        <f>Kiadás!E63</f>
        <v>0</v>
      </c>
      <c r="AU11" s="5">
        <f>Kiadás!F63</f>
        <v>0</v>
      </c>
      <c r="AV11" s="5">
        <f>Kiadás!G63</f>
        <v>0</v>
      </c>
      <c r="AW11" s="5">
        <f>Kiadás!H63</f>
        <v>0</v>
      </c>
      <c r="AX11" s="5">
        <f>Kiadás!I63</f>
        <v>0</v>
      </c>
      <c r="AY11" s="5">
        <f>Kiadás!J63</f>
        <v>0</v>
      </c>
      <c r="AZ11" s="5">
        <f>Kiadás!C64</f>
        <v>0</v>
      </c>
      <c r="BA11" s="5">
        <f>Kiadás!D64</f>
        <v>0</v>
      </c>
      <c r="BB11" s="5">
        <f>Kiadás!E64</f>
        <v>0</v>
      </c>
      <c r="BC11" s="5">
        <f>Kiadás!F64</f>
        <v>0</v>
      </c>
      <c r="BD11" s="5">
        <f>Kiadás!G64</f>
        <v>0</v>
      </c>
      <c r="BE11" s="5">
        <f>Kiadás!H64</f>
        <v>0</v>
      </c>
      <c r="BF11" s="5">
        <f>Kiadás!I64</f>
        <v>0</v>
      </c>
      <c r="BG11" s="5">
        <f>Kiadás!J64</f>
        <v>0</v>
      </c>
      <c r="BH11" s="5">
        <f>AJ11+AR11+AZ11</f>
        <v>2201600</v>
      </c>
      <c r="BI11" s="5">
        <f t="shared" si="1"/>
        <v>2201600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70">
        <f t="shared" si="2"/>
        <v>0</v>
      </c>
      <c r="BQ11" s="270">
        <f t="shared" si="3"/>
        <v>0</v>
      </c>
      <c r="BR11" s="270">
        <f t="shared" si="4"/>
        <v>0</v>
      </c>
      <c r="BS11" s="270">
        <f t="shared" si="5"/>
        <v>0</v>
      </c>
      <c r="BT11" s="270">
        <f t="shared" si="6"/>
        <v>0</v>
      </c>
      <c r="BV11" s="270">
        <f t="shared" si="7"/>
        <v>0</v>
      </c>
      <c r="BW11" s="270">
        <f t="shared" si="8"/>
        <v>0</v>
      </c>
      <c r="BX11" s="270">
        <f t="shared" si="9"/>
        <v>0</v>
      </c>
      <c r="BY11" s="270">
        <f t="shared" si="10"/>
        <v>0</v>
      </c>
      <c r="BZ11" s="270">
        <f t="shared" si="11"/>
        <v>0</v>
      </c>
    </row>
    <row r="12" spans="1:78" s="11" customFormat="1" ht="30">
      <c r="A12" s="1">
        <v>8</v>
      </c>
      <c r="B12" s="29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90" t="s">
        <v>83</v>
      </c>
      <c r="AJ12" s="5">
        <f>Kiadás!C125</f>
        <v>0</v>
      </c>
      <c r="AK12" s="5">
        <f>Kiadás!D125</f>
        <v>0</v>
      </c>
      <c r="AL12" s="5">
        <f>Kiadás!E125</f>
        <v>0</v>
      </c>
      <c r="AM12" s="5">
        <f>Kiadás!F125</f>
        <v>0</v>
      </c>
      <c r="AN12" s="5">
        <f>Kiadás!G125</f>
        <v>0</v>
      </c>
      <c r="AO12" s="5">
        <f>Kiadás!H125</f>
        <v>0</v>
      </c>
      <c r="AP12" s="5">
        <f>Kiadás!I125</f>
        <v>0</v>
      </c>
      <c r="AQ12" s="5">
        <f>Kiadás!J125</f>
        <v>0</v>
      </c>
      <c r="AR12" s="5">
        <f>Kiadás!C126</f>
        <v>2740850</v>
      </c>
      <c r="AS12" s="5">
        <f>Kiadás!D126</f>
        <v>2803175</v>
      </c>
      <c r="AT12" s="5">
        <f>Kiadás!E126</f>
        <v>0</v>
      </c>
      <c r="AU12" s="5">
        <f>Kiadás!F126</f>
        <v>0</v>
      </c>
      <c r="AV12" s="5">
        <f>Kiadás!G126</f>
        <v>0</v>
      </c>
      <c r="AW12" s="5">
        <f>Kiadás!H126</f>
        <v>0</v>
      </c>
      <c r="AX12" s="5">
        <f>Kiadás!I126</f>
        <v>0</v>
      </c>
      <c r="AY12" s="5">
        <f>Kiadás!J126</f>
        <v>0</v>
      </c>
      <c r="AZ12" s="5">
        <f>Kiadás!C127</f>
        <v>63011</v>
      </c>
      <c r="BA12" s="5">
        <f>Kiadás!D127</f>
        <v>63011</v>
      </c>
      <c r="BB12" s="5">
        <f>Kiadás!E127</f>
        <v>0</v>
      </c>
      <c r="BC12" s="5">
        <f>Kiadás!F127</f>
        <v>0</v>
      </c>
      <c r="BD12" s="5">
        <f>Kiadás!G127</f>
        <v>0</v>
      </c>
      <c r="BE12" s="5">
        <f>Kiadás!H127</f>
        <v>0</v>
      </c>
      <c r="BF12" s="5">
        <f>Kiadás!I127</f>
        <v>0</v>
      </c>
      <c r="BG12" s="5">
        <f>Kiadás!J127</f>
        <v>0</v>
      </c>
      <c r="BH12" s="5">
        <f>AJ12+AR12+AZ12</f>
        <v>2803861</v>
      </c>
      <c r="BI12" s="5">
        <f t="shared" si="1"/>
        <v>2866186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70">
        <f t="shared" si="2"/>
        <v>0</v>
      </c>
      <c r="BQ12" s="270">
        <f t="shared" si="3"/>
        <v>62325</v>
      </c>
      <c r="BR12" s="270">
        <f t="shared" si="4"/>
        <v>0</v>
      </c>
      <c r="BS12" s="270">
        <f t="shared" si="5"/>
        <v>62325</v>
      </c>
      <c r="BT12" s="270">
        <f t="shared" si="6"/>
        <v>0</v>
      </c>
      <c r="BV12" s="270">
        <f t="shared" si="7"/>
        <v>0</v>
      </c>
      <c r="BW12" s="270">
        <f t="shared" si="8"/>
        <v>0</v>
      </c>
      <c r="BX12" s="270">
        <f t="shared" si="9"/>
        <v>0</v>
      </c>
      <c r="BY12" s="270">
        <f t="shared" si="10"/>
        <v>0</v>
      </c>
      <c r="BZ12" s="270">
        <f t="shared" si="11"/>
        <v>0</v>
      </c>
    </row>
    <row r="13" spans="1:78" s="11" customFormat="1" ht="15.75">
      <c r="A13" s="1">
        <v>9</v>
      </c>
      <c r="B13" s="89" t="s">
        <v>85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79736354</v>
      </c>
      <c r="L13" s="13">
        <f aca="true" t="shared" si="13" ref="L13:R13">SUM(L8:L12)</f>
        <v>79813679</v>
      </c>
      <c r="M13" s="13">
        <f t="shared" si="13"/>
        <v>0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6550000</v>
      </c>
      <c r="T13" s="13">
        <f aca="true" t="shared" si="14" ref="T13:Z13">SUM(T8:T12)</f>
        <v>6550000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86286354</v>
      </c>
      <c r="AB13" s="13">
        <f aca="true" t="shared" si="15" ref="AB13:AH13">SUM(AB8:AB12)</f>
        <v>86363679</v>
      </c>
      <c r="AC13" s="13">
        <f t="shared" si="15"/>
        <v>0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89" t="s">
        <v>86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73525283</v>
      </c>
      <c r="AS13" s="13">
        <f aca="true" t="shared" si="17" ref="AS13:AY13">SUM(AS8:AS12)</f>
        <v>73587608</v>
      </c>
      <c r="AT13" s="13">
        <f t="shared" si="17"/>
        <v>0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1954011</v>
      </c>
      <c r="BA13" s="13">
        <f aca="true" t="shared" si="18" ref="BA13:BG13">SUM(BA8:BA12)</f>
        <v>1954011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75479294</v>
      </c>
      <c r="BI13" s="13">
        <f aca="true" t="shared" si="19" ref="BI13:BO13">SUM(BI8:BI12)</f>
        <v>75541619</v>
      </c>
      <c r="BJ13" s="13">
        <f t="shared" si="19"/>
        <v>0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70">
        <f t="shared" si="2"/>
        <v>0</v>
      </c>
      <c r="BQ13" s="270">
        <f t="shared" si="3"/>
        <v>62325</v>
      </c>
      <c r="BR13" s="270">
        <f t="shared" si="4"/>
        <v>0</v>
      </c>
      <c r="BS13" s="270">
        <f t="shared" si="5"/>
        <v>62325</v>
      </c>
      <c r="BT13" s="270">
        <f t="shared" si="6"/>
        <v>0</v>
      </c>
      <c r="BV13" s="270">
        <f t="shared" si="7"/>
        <v>0</v>
      </c>
      <c r="BW13" s="270">
        <f t="shared" si="8"/>
        <v>77325</v>
      </c>
      <c r="BX13" s="270">
        <f t="shared" si="9"/>
        <v>0</v>
      </c>
      <c r="BY13" s="270">
        <f t="shared" si="10"/>
        <v>77325</v>
      </c>
      <c r="BZ13" s="270">
        <f t="shared" si="11"/>
        <v>0</v>
      </c>
    </row>
    <row r="14" spans="1:78" s="11" customFormat="1" ht="15.75">
      <c r="A14" s="1">
        <v>10</v>
      </c>
      <c r="B14" s="91" t="s">
        <v>139</v>
      </c>
      <c r="C14" s="92">
        <f>C13-AJ13</f>
        <v>0</v>
      </c>
      <c r="D14" s="92">
        <f aca="true" t="shared" si="20" ref="D14:J14">D13-AK13</f>
        <v>0</v>
      </c>
      <c r="E14" s="92">
        <f t="shared" si="20"/>
        <v>0</v>
      </c>
      <c r="F14" s="92">
        <f t="shared" si="20"/>
        <v>0</v>
      </c>
      <c r="G14" s="92">
        <f t="shared" si="20"/>
        <v>0</v>
      </c>
      <c r="H14" s="92">
        <f t="shared" si="20"/>
        <v>0</v>
      </c>
      <c r="I14" s="92">
        <f t="shared" si="20"/>
        <v>0</v>
      </c>
      <c r="J14" s="92">
        <f t="shared" si="20"/>
        <v>0</v>
      </c>
      <c r="K14" s="92">
        <f>K13-AR13</f>
        <v>6211071</v>
      </c>
      <c r="L14" s="92">
        <f aca="true" t="shared" si="21" ref="L14:R14">L13-AS13</f>
        <v>6226071</v>
      </c>
      <c r="M14" s="92">
        <f t="shared" si="21"/>
        <v>0</v>
      </c>
      <c r="N14" s="92">
        <f t="shared" si="21"/>
        <v>0</v>
      </c>
      <c r="O14" s="92">
        <f t="shared" si="21"/>
        <v>0</v>
      </c>
      <c r="P14" s="92">
        <f t="shared" si="21"/>
        <v>0</v>
      </c>
      <c r="Q14" s="92">
        <f t="shared" si="21"/>
        <v>0</v>
      </c>
      <c r="R14" s="92">
        <f t="shared" si="21"/>
        <v>0</v>
      </c>
      <c r="S14" s="92">
        <f>S13-AZ13</f>
        <v>4595989</v>
      </c>
      <c r="T14" s="92">
        <f aca="true" t="shared" si="22" ref="T14:Z14">T13-BA13</f>
        <v>4595989</v>
      </c>
      <c r="U14" s="92">
        <f t="shared" si="22"/>
        <v>0</v>
      </c>
      <c r="V14" s="92">
        <f t="shared" si="22"/>
        <v>0</v>
      </c>
      <c r="W14" s="92">
        <f t="shared" si="22"/>
        <v>0</v>
      </c>
      <c r="X14" s="92">
        <f t="shared" si="22"/>
        <v>0</v>
      </c>
      <c r="Y14" s="92">
        <f t="shared" si="22"/>
        <v>0</v>
      </c>
      <c r="Z14" s="92">
        <f t="shared" si="22"/>
        <v>0</v>
      </c>
      <c r="AA14" s="92">
        <f>AA13-BH13</f>
        <v>10807060</v>
      </c>
      <c r="AB14" s="92">
        <f aca="true" t="shared" si="23" ref="AB14:AH14">AB13-BI13</f>
        <v>10822060</v>
      </c>
      <c r="AC14" s="92">
        <f t="shared" si="23"/>
        <v>0</v>
      </c>
      <c r="AD14" s="92">
        <f t="shared" si="23"/>
        <v>0</v>
      </c>
      <c r="AE14" s="92">
        <f t="shared" si="23"/>
        <v>0</v>
      </c>
      <c r="AF14" s="92">
        <f t="shared" si="23"/>
        <v>0</v>
      </c>
      <c r="AG14" s="92">
        <f t="shared" si="23"/>
        <v>0</v>
      </c>
      <c r="AH14" s="92">
        <f t="shared" si="23"/>
        <v>0</v>
      </c>
      <c r="AI14" s="295" t="s">
        <v>125</v>
      </c>
      <c r="AJ14" s="285">
        <f>Kiadás!C154</f>
        <v>0</v>
      </c>
      <c r="AK14" s="285">
        <f>Kiadás!D154</f>
        <v>0</v>
      </c>
      <c r="AL14" s="285">
        <f>Kiadás!E154</f>
        <v>0</v>
      </c>
      <c r="AM14" s="285">
        <f>Kiadás!F154</f>
        <v>0</v>
      </c>
      <c r="AN14" s="285">
        <f>Kiadás!G154</f>
        <v>0</v>
      </c>
      <c r="AO14" s="285">
        <f>Kiadás!H154</f>
        <v>0</v>
      </c>
      <c r="AP14" s="285">
        <f>Kiadás!I154</f>
        <v>0</v>
      </c>
      <c r="AQ14" s="285">
        <f>Kiadás!J154</f>
        <v>0</v>
      </c>
      <c r="AR14" s="285">
        <f>Kiadás!C155</f>
        <v>591240</v>
      </c>
      <c r="AS14" s="285">
        <f>Kiadás!D155</f>
        <v>591240</v>
      </c>
      <c r="AT14" s="285">
        <f>Kiadás!E155</f>
        <v>0</v>
      </c>
      <c r="AU14" s="285">
        <f>Kiadás!F155</f>
        <v>0</v>
      </c>
      <c r="AV14" s="285">
        <f>Kiadás!G155</f>
        <v>0</v>
      </c>
      <c r="AW14" s="285">
        <f>Kiadás!H155</f>
        <v>0</v>
      </c>
      <c r="AX14" s="285">
        <f>Kiadás!I155</f>
        <v>0</v>
      </c>
      <c r="AY14" s="285">
        <f>Kiadás!J155</f>
        <v>0</v>
      </c>
      <c r="AZ14" s="285">
        <f>Kiadás!C156</f>
        <v>0</v>
      </c>
      <c r="BA14" s="285">
        <f>Kiadás!D156</f>
        <v>0</v>
      </c>
      <c r="BB14" s="285">
        <f>Kiadás!E156</f>
        <v>0</v>
      </c>
      <c r="BC14" s="285">
        <f>Kiadás!F156</f>
        <v>0</v>
      </c>
      <c r="BD14" s="285">
        <f>Kiadás!G156</f>
        <v>0</v>
      </c>
      <c r="BE14" s="285">
        <f>Kiadás!H156</f>
        <v>0</v>
      </c>
      <c r="BF14" s="285">
        <f>Kiadás!I156</f>
        <v>0</v>
      </c>
      <c r="BG14" s="285">
        <f>Kiadás!J156</f>
        <v>0</v>
      </c>
      <c r="BH14" s="285">
        <f>AJ14+AR14+AZ14</f>
        <v>591240</v>
      </c>
      <c r="BI14" s="285">
        <f aca="true" t="shared" si="24" ref="BI14:BO14">AK14+AS14+BA14</f>
        <v>591240</v>
      </c>
      <c r="BJ14" s="285">
        <f t="shared" si="24"/>
        <v>0</v>
      </c>
      <c r="BK14" s="285">
        <f t="shared" si="24"/>
        <v>0</v>
      </c>
      <c r="BL14" s="285">
        <f t="shared" si="24"/>
        <v>0</v>
      </c>
      <c r="BM14" s="285">
        <f t="shared" si="24"/>
        <v>0</v>
      </c>
      <c r="BN14" s="285">
        <f t="shared" si="24"/>
        <v>0</v>
      </c>
      <c r="BO14" s="285">
        <f t="shared" si="24"/>
        <v>0</v>
      </c>
      <c r="BP14" s="270">
        <f t="shared" si="2"/>
        <v>0</v>
      </c>
      <c r="BQ14" s="270">
        <f t="shared" si="3"/>
        <v>0</v>
      </c>
      <c r="BR14" s="270">
        <f t="shared" si="4"/>
        <v>0</v>
      </c>
      <c r="BS14" s="270">
        <f t="shared" si="5"/>
        <v>0</v>
      </c>
      <c r="BT14" s="270">
        <f t="shared" si="6"/>
        <v>0</v>
      </c>
      <c r="BV14" s="270">
        <f t="shared" si="7"/>
        <v>0</v>
      </c>
      <c r="BW14" s="270">
        <f t="shared" si="8"/>
        <v>15000</v>
      </c>
      <c r="BX14" s="270">
        <f t="shared" si="9"/>
        <v>0</v>
      </c>
      <c r="BY14" s="270">
        <f t="shared" si="10"/>
        <v>15000</v>
      </c>
      <c r="BZ14" s="270">
        <f t="shared" si="11"/>
        <v>0</v>
      </c>
    </row>
    <row r="15" spans="1:78" s="11" customFormat="1" ht="15.75">
      <c r="A15" s="1">
        <v>11</v>
      </c>
      <c r="B15" s="91" t="s">
        <v>130</v>
      </c>
      <c r="C15" s="5">
        <f>Bevételek!C279</f>
        <v>0</v>
      </c>
      <c r="D15" s="5">
        <f>Bevételek!D279</f>
        <v>0</v>
      </c>
      <c r="E15" s="5">
        <f>Bevételek!E279</f>
        <v>0</v>
      </c>
      <c r="F15" s="5">
        <f>Bevételek!F279</f>
        <v>0</v>
      </c>
      <c r="G15" s="5">
        <f>Bevételek!G279</f>
        <v>0</v>
      </c>
      <c r="H15" s="5">
        <f>Bevételek!H279</f>
        <v>0</v>
      </c>
      <c r="I15" s="5">
        <f>Bevételek!I279</f>
        <v>0</v>
      </c>
      <c r="J15" s="5">
        <f>Bevételek!J279</f>
        <v>0</v>
      </c>
      <c r="K15" s="5">
        <f>Bevételek!C280</f>
        <v>11144156</v>
      </c>
      <c r="L15" s="5">
        <f>Bevételek!D280</f>
        <v>11144156</v>
      </c>
      <c r="M15" s="5">
        <f>Bevételek!E280</f>
        <v>0</v>
      </c>
      <c r="N15" s="5">
        <f>Bevételek!F280</f>
        <v>0</v>
      </c>
      <c r="O15" s="5">
        <f>Bevételek!G280</f>
        <v>0</v>
      </c>
      <c r="P15" s="5">
        <f>Bevételek!H280</f>
        <v>0</v>
      </c>
      <c r="Q15" s="5">
        <f>Bevételek!I280</f>
        <v>0</v>
      </c>
      <c r="R15" s="5">
        <f>Bevételek!J280</f>
        <v>0</v>
      </c>
      <c r="S15" s="5">
        <f>Bevételek!C281</f>
        <v>0</v>
      </c>
      <c r="T15" s="5">
        <f>Bevételek!D281</f>
        <v>0</v>
      </c>
      <c r="U15" s="5">
        <f>Bevételek!E281</f>
        <v>0</v>
      </c>
      <c r="V15" s="5">
        <f>Bevételek!F281</f>
        <v>0</v>
      </c>
      <c r="W15" s="5">
        <f>Bevételek!G281</f>
        <v>0</v>
      </c>
      <c r="X15" s="5">
        <f>Bevételek!H281</f>
        <v>0</v>
      </c>
      <c r="Y15" s="5">
        <f>Bevételek!I281</f>
        <v>0</v>
      </c>
      <c r="Z15" s="5">
        <f>Bevételek!J281</f>
        <v>0</v>
      </c>
      <c r="AA15" s="5">
        <f>C15+K15+S15</f>
        <v>11144156</v>
      </c>
      <c r="AB15" s="5">
        <f aca="true" t="shared" si="25" ref="AB15:AH16">D15+L15+T15</f>
        <v>11144156</v>
      </c>
      <c r="AC15" s="5">
        <f t="shared" si="25"/>
        <v>0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29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70">
        <f t="shared" si="2"/>
        <v>0</v>
      </c>
      <c r="BQ15" s="270">
        <f t="shared" si="3"/>
        <v>0</v>
      </c>
      <c r="BR15" s="270">
        <f t="shared" si="4"/>
        <v>0</v>
      </c>
      <c r="BS15" s="270">
        <f t="shared" si="5"/>
        <v>0</v>
      </c>
      <c r="BT15" s="270">
        <f t="shared" si="6"/>
        <v>0</v>
      </c>
      <c r="BV15" s="270">
        <f t="shared" si="7"/>
        <v>0</v>
      </c>
      <c r="BW15" s="270">
        <f t="shared" si="8"/>
        <v>0</v>
      </c>
      <c r="BX15" s="270">
        <f t="shared" si="9"/>
        <v>0</v>
      </c>
      <c r="BY15" s="270">
        <f t="shared" si="10"/>
        <v>0</v>
      </c>
      <c r="BZ15" s="270">
        <f t="shared" si="11"/>
        <v>0</v>
      </c>
    </row>
    <row r="16" spans="1:78" s="11" customFormat="1" ht="15.75">
      <c r="A16" s="1">
        <v>12</v>
      </c>
      <c r="B16" s="91" t="s">
        <v>131</v>
      </c>
      <c r="C16" s="5">
        <f>Bevételek!C300</f>
        <v>0</v>
      </c>
      <c r="D16" s="5">
        <f>Bevételek!D300</f>
        <v>0</v>
      </c>
      <c r="E16" s="5">
        <f>Bevételek!E300</f>
        <v>0</v>
      </c>
      <c r="F16" s="5">
        <f>Bevételek!F300</f>
        <v>0</v>
      </c>
      <c r="G16" s="5">
        <f>Bevételek!G300</f>
        <v>0</v>
      </c>
      <c r="H16" s="5">
        <f>Bevételek!H300</f>
        <v>0</v>
      </c>
      <c r="I16" s="5">
        <f>Bevételek!I300</f>
        <v>0</v>
      </c>
      <c r="J16" s="5">
        <f>Bevételek!J300</f>
        <v>0</v>
      </c>
      <c r="K16" s="5">
        <f>Bevételek!C301</f>
        <v>0</v>
      </c>
      <c r="L16" s="5">
        <f>Bevételek!D301</f>
        <v>0</v>
      </c>
      <c r="M16" s="5">
        <f>Bevételek!E301</f>
        <v>0</v>
      </c>
      <c r="N16" s="5">
        <f>Bevételek!F301</f>
        <v>0</v>
      </c>
      <c r="O16" s="5">
        <f>Bevételek!G301</f>
        <v>0</v>
      </c>
      <c r="P16" s="5">
        <f>Bevételek!H301</f>
        <v>0</v>
      </c>
      <c r="Q16" s="5">
        <f>Bevételek!I301</f>
        <v>0</v>
      </c>
      <c r="R16" s="5">
        <f>Bevételek!J301</f>
        <v>0</v>
      </c>
      <c r="S16" s="5">
        <f>Bevételek!C302</f>
        <v>0</v>
      </c>
      <c r="T16" s="5">
        <f>Bevételek!D302</f>
        <v>0</v>
      </c>
      <c r="U16" s="5">
        <f>Bevételek!E302</f>
        <v>0</v>
      </c>
      <c r="V16" s="5">
        <f>Bevételek!F302</f>
        <v>0</v>
      </c>
      <c r="W16" s="5">
        <f>Bevételek!G302</f>
        <v>0</v>
      </c>
      <c r="X16" s="5">
        <f>Bevételek!H302</f>
        <v>0</v>
      </c>
      <c r="Y16" s="5">
        <f>Bevételek!I302</f>
        <v>0</v>
      </c>
      <c r="Z16" s="5">
        <f>Bevételek!J302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29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70">
        <f t="shared" si="2"/>
        <v>0</v>
      </c>
      <c r="BQ16" s="270">
        <f t="shared" si="3"/>
        <v>0</v>
      </c>
      <c r="BR16" s="270">
        <f t="shared" si="4"/>
        <v>0</v>
      </c>
      <c r="BS16" s="270">
        <f t="shared" si="5"/>
        <v>0</v>
      </c>
      <c r="BT16" s="270">
        <f t="shared" si="6"/>
        <v>0</v>
      </c>
      <c r="BV16" s="270">
        <f t="shared" si="7"/>
        <v>0</v>
      </c>
      <c r="BW16" s="270">
        <f t="shared" si="8"/>
        <v>0</v>
      </c>
      <c r="BX16" s="270">
        <f t="shared" si="9"/>
        <v>0</v>
      </c>
      <c r="BY16" s="270">
        <f t="shared" si="10"/>
        <v>0</v>
      </c>
      <c r="BZ16" s="270">
        <f t="shared" si="11"/>
        <v>0</v>
      </c>
    </row>
    <row r="17" spans="1:78" s="11" customFormat="1" ht="31.5">
      <c r="A17" s="1">
        <v>13</v>
      </c>
      <c r="B17" s="89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90880510</v>
      </c>
      <c r="L17" s="14">
        <f aca="true" t="shared" si="27" ref="L17:R17">L13+L15+L16</f>
        <v>90957835</v>
      </c>
      <c r="M17" s="14">
        <f t="shared" si="27"/>
        <v>0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6550000</v>
      </c>
      <c r="T17" s="14">
        <f aca="true" t="shared" si="28" ref="T17:Z17">T13+T15+T16</f>
        <v>6550000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97430510</v>
      </c>
      <c r="AB17" s="14">
        <f aca="true" t="shared" si="29" ref="AB17:AH17">AB13+AB15+AB16</f>
        <v>97507835</v>
      </c>
      <c r="AC17" s="14">
        <f t="shared" si="29"/>
        <v>0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89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74116523</v>
      </c>
      <c r="AS17" s="14">
        <f aca="true" t="shared" si="31" ref="AS17:AY17">AS13+AS14</f>
        <v>74178848</v>
      </c>
      <c r="AT17" s="14">
        <f t="shared" si="31"/>
        <v>0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1954011</v>
      </c>
      <c r="BA17" s="14">
        <f aca="true" t="shared" si="32" ref="BA17:BG17">BA13+BA14</f>
        <v>1954011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76070534</v>
      </c>
      <c r="BI17" s="14">
        <f aca="true" t="shared" si="33" ref="BI17:BO17">BI13+BI14</f>
        <v>76132859</v>
      </c>
      <c r="BJ17" s="14">
        <f t="shared" si="33"/>
        <v>0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70">
        <f t="shared" si="2"/>
        <v>0</v>
      </c>
      <c r="BQ17" s="270">
        <f t="shared" si="3"/>
        <v>62325</v>
      </c>
      <c r="BR17" s="270">
        <f t="shared" si="4"/>
        <v>0</v>
      </c>
      <c r="BS17" s="270">
        <f t="shared" si="5"/>
        <v>62325</v>
      </c>
      <c r="BT17" s="270">
        <f t="shared" si="6"/>
        <v>0</v>
      </c>
      <c r="BV17" s="270">
        <f t="shared" si="7"/>
        <v>0</v>
      </c>
      <c r="BW17" s="270">
        <f t="shared" si="8"/>
        <v>77325</v>
      </c>
      <c r="BX17" s="270">
        <f t="shared" si="9"/>
        <v>0</v>
      </c>
      <c r="BY17" s="270">
        <f t="shared" si="10"/>
        <v>77325</v>
      </c>
      <c r="BZ17" s="270">
        <f t="shared" si="11"/>
        <v>0</v>
      </c>
    </row>
    <row r="18" spans="1:78" s="93" customFormat="1" ht="16.5">
      <c r="A18" s="1">
        <v>14</v>
      </c>
      <c r="B18" s="289" t="s">
        <v>133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1"/>
      <c r="AI18" s="286" t="s">
        <v>112</v>
      </c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130"/>
      <c r="BK18" s="130"/>
      <c r="BL18" s="130"/>
      <c r="BM18" s="130"/>
      <c r="BN18" s="130"/>
      <c r="BO18" s="261"/>
      <c r="BP18" s="270">
        <f t="shared" si="2"/>
        <v>0</v>
      </c>
      <c r="BQ18" s="270">
        <f t="shared" si="3"/>
        <v>0</v>
      </c>
      <c r="BR18" s="270">
        <f t="shared" si="4"/>
        <v>0</v>
      </c>
      <c r="BS18" s="270">
        <f t="shared" si="5"/>
        <v>0</v>
      </c>
      <c r="BT18" s="270">
        <f t="shared" si="6"/>
        <v>0</v>
      </c>
      <c r="BU18" s="11"/>
      <c r="BV18" s="270">
        <f t="shared" si="7"/>
        <v>0</v>
      </c>
      <c r="BW18" s="270">
        <f t="shared" si="8"/>
        <v>0</v>
      </c>
      <c r="BX18" s="270">
        <f t="shared" si="9"/>
        <v>0</v>
      </c>
      <c r="BY18" s="270">
        <f t="shared" si="10"/>
        <v>0</v>
      </c>
      <c r="BZ18" s="270">
        <f t="shared" si="11"/>
        <v>0</v>
      </c>
    </row>
    <row r="19" spans="1:78" s="11" customFormat="1" ht="47.25">
      <c r="A19" s="1">
        <v>15</v>
      </c>
      <c r="B19" s="88" t="s">
        <v>296</v>
      </c>
      <c r="C19" s="5">
        <f>Bevételek!C135</f>
        <v>0</v>
      </c>
      <c r="D19" s="5">
        <f>Bevételek!D135</f>
        <v>0</v>
      </c>
      <c r="E19" s="5">
        <f>Bevételek!E135</f>
        <v>0</v>
      </c>
      <c r="F19" s="5">
        <f>Bevételek!F135</f>
        <v>0</v>
      </c>
      <c r="G19" s="5">
        <f>Bevételek!G135</f>
        <v>0</v>
      </c>
      <c r="H19" s="5">
        <f>Bevételek!H135</f>
        <v>0</v>
      </c>
      <c r="I19" s="5">
        <f>Bevételek!I135</f>
        <v>0</v>
      </c>
      <c r="J19" s="5">
        <f>Bevételek!J135</f>
        <v>0</v>
      </c>
      <c r="K19" s="5">
        <f>Bevételek!C136</f>
        <v>87734250</v>
      </c>
      <c r="L19" s="5">
        <f>Bevételek!D136</f>
        <v>87734250</v>
      </c>
      <c r="M19" s="5">
        <f>Bevételek!E136</f>
        <v>0</v>
      </c>
      <c r="N19" s="5">
        <f>Bevételek!F136</f>
        <v>0</v>
      </c>
      <c r="O19" s="5">
        <f>Bevételek!G136</f>
        <v>0</v>
      </c>
      <c r="P19" s="5">
        <f>Bevételek!H136</f>
        <v>0</v>
      </c>
      <c r="Q19" s="5">
        <f>Bevételek!I136</f>
        <v>0</v>
      </c>
      <c r="R19" s="5">
        <f>Bevételek!J136</f>
        <v>0</v>
      </c>
      <c r="S19" s="5">
        <f>Bevételek!C137</f>
        <v>0</v>
      </c>
      <c r="T19" s="5">
        <f>Bevételek!D137</f>
        <v>0</v>
      </c>
      <c r="U19" s="5">
        <f>Bevételek!E137</f>
        <v>0</v>
      </c>
      <c r="V19" s="5">
        <f>Bevételek!F137</f>
        <v>0</v>
      </c>
      <c r="W19" s="5">
        <f>Bevételek!G137</f>
        <v>0</v>
      </c>
      <c r="X19" s="5">
        <f>Bevételek!H137</f>
        <v>0</v>
      </c>
      <c r="Y19" s="5">
        <f>Bevételek!I137</f>
        <v>0</v>
      </c>
      <c r="Z19" s="5">
        <f>Bevételek!J137</f>
        <v>0</v>
      </c>
      <c r="AA19" s="5">
        <f>C19+K19+S19</f>
        <v>87734250</v>
      </c>
      <c r="AB19" s="5">
        <f aca="true" t="shared" si="34" ref="AB19:AH21">D19+L19+T19</f>
        <v>87734250</v>
      </c>
      <c r="AC19" s="5">
        <f t="shared" si="34"/>
        <v>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88" t="s">
        <v>110</v>
      </c>
      <c r="AJ19" s="5">
        <f>Kiadás!C130</f>
        <v>0</v>
      </c>
      <c r="AK19" s="5">
        <f>Kiadás!D130</f>
        <v>0</v>
      </c>
      <c r="AL19" s="5">
        <f>Kiadás!E130</f>
        <v>0</v>
      </c>
      <c r="AM19" s="5">
        <f>Kiadás!F130</f>
        <v>0</v>
      </c>
      <c r="AN19" s="5">
        <f>Kiadás!G130</f>
        <v>0</v>
      </c>
      <c r="AO19" s="5">
        <f>Kiadás!H130</f>
        <v>0</v>
      </c>
      <c r="AP19" s="5">
        <f>Kiadás!I130</f>
        <v>0</v>
      </c>
      <c r="AQ19" s="5">
        <f>Kiadás!J130</f>
        <v>0</v>
      </c>
      <c r="AR19" s="5">
        <f>Kiadás!C131</f>
        <v>98654263</v>
      </c>
      <c r="AS19" s="5">
        <f>Kiadás!D131</f>
        <v>98673681</v>
      </c>
      <c r="AT19" s="5">
        <f>Kiadás!E131</f>
        <v>0</v>
      </c>
      <c r="AU19" s="5">
        <f>Kiadás!F131</f>
        <v>0</v>
      </c>
      <c r="AV19" s="5">
        <f>Kiadás!G131</f>
        <v>0</v>
      </c>
      <c r="AW19" s="5">
        <f>Kiadás!H131</f>
        <v>0</v>
      </c>
      <c r="AX19" s="5">
        <f>Kiadás!I131</f>
        <v>0</v>
      </c>
      <c r="AY19" s="5">
        <f>Kiadás!J131</f>
        <v>0</v>
      </c>
      <c r="AZ19" s="5">
        <f>Kiadás!C132</f>
        <v>0</v>
      </c>
      <c r="BA19" s="5">
        <f>Kiadás!D132</f>
        <v>0</v>
      </c>
      <c r="BB19" s="5">
        <f>Kiadás!E132</f>
        <v>0</v>
      </c>
      <c r="BC19" s="5">
        <f>Kiadás!F132</f>
        <v>0</v>
      </c>
      <c r="BD19" s="5">
        <f>Kiadás!G132</f>
        <v>0</v>
      </c>
      <c r="BE19" s="5">
        <f>Kiadás!H132</f>
        <v>0</v>
      </c>
      <c r="BF19" s="5">
        <f>Kiadás!I132</f>
        <v>0</v>
      </c>
      <c r="BG19" s="5">
        <f>Kiadás!J132</f>
        <v>0</v>
      </c>
      <c r="BH19" s="5">
        <f>AJ19+AR19+AZ19</f>
        <v>98654263</v>
      </c>
      <c r="BI19" s="5">
        <f aca="true" t="shared" si="35" ref="BI19:BO21">AK19+AS19+BA19</f>
        <v>98673681</v>
      </c>
      <c r="BJ19" s="5">
        <f t="shared" si="35"/>
        <v>0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70">
        <f t="shared" si="2"/>
        <v>0</v>
      </c>
      <c r="BQ19" s="270">
        <f t="shared" si="3"/>
        <v>19418</v>
      </c>
      <c r="BR19" s="270">
        <f t="shared" si="4"/>
        <v>0</v>
      </c>
      <c r="BS19" s="270">
        <f t="shared" si="5"/>
        <v>19418</v>
      </c>
      <c r="BT19" s="270">
        <f t="shared" si="6"/>
        <v>0</v>
      </c>
      <c r="BV19" s="270">
        <f t="shared" si="7"/>
        <v>0</v>
      </c>
      <c r="BW19" s="270">
        <f t="shared" si="8"/>
        <v>0</v>
      </c>
      <c r="BX19" s="270">
        <f t="shared" si="9"/>
        <v>0</v>
      </c>
      <c r="BY19" s="270">
        <f t="shared" si="10"/>
        <v>0</v>
      </c>
      <c r="BZ19" s="270">
        <f t="shared" si="11"/>
        <v>0</v>
      </c>
    </row>
    <row r="20" spans="1:78" s="11" customFormat="1" ht="15.75">
      <c r="A20" s="1">
        <v>16</v>
      </c>
      <c r="B20" s="88" t="s">
        <v>133</v>
      </c>
      <c r="C20" s="5">
        <f>Bevételek!C244</f>
        <v>0</v>
      </c>
      <c r="D20" s="5">
        <f>Bevételek!D244</f>
        <v>0</v>
      </c>
      <c r="E20" s="5">
        <f>Bevételek!E244</f>
        <v>0</v>
      </c>
      <c r="F20" s="5">
        <f>Bevételek!F244</f>
        <v>0</v>
      </c>
      <c r="G20" s="5">
        <f>Bevételek!G244</f>
        <v>0</v>
      </c>
      <c r="H20" s="5">
        <f>Bevételek!H244</f>
        <v>0</v>
      </c>
      <c r="I20" s="5">
        <f>Bevételek!I244</f>
        <v>0</v>
      </c>
      <c r="J20" s="5">
        <f>Bevételek!J244</f>
        <v>0</v>
      </c>
      <c r="K20" s="5">
        <f>Bevételek!C245</f>
        <v>0</v>
      </c>
      <c r="L20" s="5">
        <f>Bevételek!D245</f>
        <v>0</v>
      </c>
      <c r="M20" s="5">
        <f>Bevételek!E245</f>
        <v>0</v>
      </c>
      <c r="N20" s="5">
        <f>Bevételek!F245</f>
        <v>0</v>
      </c>
      <c r="O20" s="5">
        <f>Bevételek!G245</f>
        <v>0</v>
      </c>
      <c r="P20" s="5">
        <f>Bevételek!H245</f>
        <v>0</v>
      </c>
      <c r="Q20" s="5">
        <f>Bevételek!I245</f>
        <v>0</v>
      </c>
      <c r="R20" s="5">
        <f>Bevételek!J245</f>
        <v>0</v>
      </c>
      <c r="S20" s="5">
        <f>Bevételek!C246</f>
        <v>0</v>
      </c>
      <c r="T20" s="5">
        <f>Bevételek!D246</f>
        <v>0</v>
      </c>
      <c r="U20" s="5">
        <f>Bevételek!E246</f>
        <v>0</v>
      </c>
      <c r="V20" s="5">
        <f>Bevételek!F246</f>
        <v>0</v>
      </c>
      <c r="W20" s="5">
        <f>Bevételek!G246</f>
        <v>0</v>
      </c>
      <c r="X20" s="5">
        <f>Bevételek!H246</f>
        <v>0</v>
      </c>
      <c r="Y20" s="5">
        <f>Bevételek!I246</f>
        <v>0</v>
      </c>
      <c r="Z20" s="5">
        <f>Bevételek!J246</f>
        <v>0</v>
      </c>
      <c r="AA20" s="5">
        <f>C20+K20+S20</f>
        <v>0</v>
      </c>
      <c r="AB20" s="5">
        <f t="shared" si="34"/>
        <v>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88" t="s">
        <v>45</v>
      </c>
      <c r="AJ20" s="5">
        <f>Kiadás!C134</f>
        <v>0</v>
      </c>
      <c r="AK20" s="5">
        <f>Kiadás!D134</f>
        <v>0</v>
      </c>
      <c r="AL20" s="5">
        <f>Kiadás!E134</f>
        <v>0</v>
      </c>
      <c r="AM20" s="5">
        <f>Kiadás!F134</f>
        <v>0</v>
      </c>
      <c r="AN20" s="5">
        <f>Kiadás!G134</f>
        <v>0</v>
      </c>
      <c r="AO20" s="5">
        <f>Kiadás!H134</f>
        <v>0</v>
      </c>
      <c r="AP20" s="5">
        <f>Kiadás!I134</f>
        <v>0</v>
      </c>
      <c r="AQ20" s="5">
        <f>Kiadás!J134</f>
        <v>0</v>
      </c>
      <c r="AR20" s="5">
        <f>Kiadás!C135</f>
        <v>10682463</v>
      </c>
      <c r="AS20" s="5">
        <f>Kiadás!D135</f>
        <v>10663045</v>
      </c>
      <c r="AT20" s="5">
        <f>Kiadás!E135</f>
        <v>0</v>
      </c>
      <c r="AU20" s="5">
        <f>Kiadás!F135</f>
        <v>0</v>
      </c>
      <c r="AV20" s="5">
        <f>Kiadás!G135</f>
        <v>0</v>
      </c>
      <c r="AW20" s="5">
        <f>Kiadás!H135</f>
        <v>0</v>
      </c>
      <c r="AX20" s="5">
        <f>Kiadás!I135</f>
        <v>0</v>
      </c>
      <c r="AY20" s="5">
        <f>Kiadás!J135</f>
        <v>0</v>
      </c>
      <c r="AZ20" s="5">
        <f>Kiadás!C136</f>
        <v>0</v>
      </c>
      <c r="BA20" s="5">
        <f>Kiadás!D136</f>
        <v>0</v>
      </c>
      <c r="BB20" s="5">
        <f>Kiadás!E136</f>
        <v>0</v>
      </c>
      <c r="BC20" s="5">
        <f>Kiadás!F136</f>
        <v>0</v>
      </c>
      <c r="BD20" s="5">
        <f>Kiadás!G136</f>
        <v>0</v>
      </c>
      <c r="BE20" s="5">
        <f>Kiadás!H136</f>
        <v>0</v>
      </c>
      <c r="BF20" s="5">
        <f>Kiadás!I136</f>
        <v>0</v>
      </c>
      <c r="BG20" s="5">
        <f>Kiadás!J136</f>
        <v>0</v>
      </c>
      <c r="BH20" s="5">
        <f>AJ20+AR20+AZ20</f>
        <v>10682463</v>
      </c>
      <c r="BI20" s="5">
        <f t="shared" si="35"/>
        <v>10663045</v>
      </c>
      <c r="BJ20" s="5">
        <f t="shared" si="35"/>
        <v>0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70">
        <f t="shared" si="2"/>
        <v>0</v>
      </c>
      <c r="BQ20" s="270">
        <f t="shared" si="3"/>
        <v>-19418</v>
      </c>
      <c r="BR20" s="270">
        <f t="shared" si="4"/>
        <v>0</v>
      </c>
      <c r="BS20" s="270">
        <f t="shared" si="5"/>
        <v>-19418</v>
      </c>
      <c r="BT20" s="270">
        <f t="shared" si="6"/>
        <v>0</v>
      </c>
      <c r="BV20" s="270">
        <f t="shared" si="7"/>
        <v>0</v>
      </c>
      <c r="BW20" s="270">
        <f t="shared" si="8"/>
        <v>0</v>
      </c>
      <c r="BX20" s="270">
        <f t="shared" si="9"/>
        <v>0</v>
      </c>
      <c r="BY20" s="270">
        <f t="shared" si="10"/>
        <v>0</v>
      </c>
      <c r="BZ20" s="270">
        <f t="shared" si="11"/>
        <v>0</v>
      </c>
    </row>
    <row r="21" spans="1:78" s="11" customFormat="1" ht="31.5">
      <c r="A21" s="1">
        <v>17</v>
      </c>
      <c r="B21" s="88" t="s">
        <v>367</v>
      </c>
      <c r="C21" s="5">
        <f>Bevételek!C271</f>
        <v>0</v>
      </c>
      <c r="D21" s="5">
        <f>Bevételek!D271</f>
        <v>0</v>
      </c>
      <c r="E21" s="5">
        <f>Bevételek!E271</f>
        <v>0</v>
      </c>
      <c r="F21" s="5">
        <f>Bevételek!F271</f>
        <v>0</v>
      </c>
      <c r="G21" s="5">
        <f>Bevételek!G271</f>
        <v>0</v>
      </c>
      <c r="H21" s="5">
        <f>Bevételek!H271</f>
        <v>0</v>
      </c>
      <c r="I21" s="5">
        <f>Bevételek!I271</f>
        <v>0</v>
      </c>
      <c r="J21" s="5">
        <f>Bevételek!J271</f>
        <v>0</v>
      </c>
      <c r="K21" s="5">
        <f>Bevételek!C272</f>
        <v>242500</v>
      </c>
      <c r="L21" s="5">
        <f>Bevételek!D272</f>
        <v>242500</v>
      </c>
      <c r="M21" s="5">
        <f>Bevételek!E272</f>
        <v>0</v>
      </c>
      <c r="N21" s="5">
        <f>Bevételek!F272</f>
        <v>0</v>
      </c>
      <c r="O21" s="5">
        <f>Bevételek!G272</f>
        <v>0</v>
      </c>
      <c r="P21" s="5">
        <f>Bevételek!H272</f>
        <v>0</v>
      </c>
      <c r="Q21" s="5">
        <f>Bevételek!I272</f>
        <v>0</v>
      </c>
      <c r="R21" s="5">
        <f>Bevételek!J272</f>
        <v>0</v>
      </c>
      <c r="S21" s="5">
        <f>Bevételek!C273</f>
        <v>0</v>
      </c>
      <c r="T21" s="5">
        <f>Bevételek!D273</f>
        <v>0</v>
      </c>
      <c r="U21" s="5">
        <f>Bevételek!E273</f>
        <v>0</v>
      </c>
      <c r="V21" s="5">
        <f>Bevételek!F273</f>
        <v>0</v>
      </c>
      <c r="W21" s="5">
        <f>Bevételek!G273</f>
        <v>0</v>
      </c>
      <c r="X21" s="5">
        <f>Bevételek!H273</f>
        <v>0</v>
      </c>
      <c r="Y21" s="5">
        <f>Bevételek!I273</f>
        <v>0</v>
      </c>
      <c r="Z21" s="5">
        <f>Bevételek!J273</f>
        <v>0</v>
      </c>
      <c r="AA21" s="5">
        <f>C21+K21+S21</f>
        <v>242500</v>
      </c>
      <c r="AB21" s="5">
        <f t="shared" si="34"/>
        <v>242500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88" t="s">
        <v>205</v>
      </c>
      <c r="AJ21" s="5">
        <f>Kiadás!C138</f>
        <v>0</v>
      </c>
      <c r="AK21" s="5">
        <f>Kiadás!D138</f>
        <v>0</v>
      </c>
      <c r="AL21" s="5">
        <f>Kiadás!E138</f>
        <v>0</v>
      </c>
      <c r="AM21" s="5">
        <f>Kiadás!F138</f>
        <v>0</v>
      </c>
      <c r="AN21" s="5">
        <f>Kiadás!G138</f>
        <v>0</v>
      </c>
      <c r="AO21" s="5">
        <f>Kiadás!H138</f>
        <v>0</v>
      </c>
      <c r="AP21" s="5">
        <f>Kiadás!I138</f>
        <v>0</v>
      </c>
      <c r="AQ21" s="5">
        <f>Kiadás!J138</f>
        <v>0</v>
      </c>
      <c r="AR21" s="5">
        <f>Kiadás!C139</f>
        <v>0</v>
      </c>
      <c r="AS21" s="5">
        <f>Kiadás!D139</f>
        <v>0</v>
      </c>
      <c r="AT21" s="5">
        <f>Kiadás!E139</f>
        <v>0</v>
      </c>
      <c r="AU21" s="5">
        <f>Kiadás!F139</f>
        <v>0</v>
      </c>
      <c r="AV21" s="5">
        <f>Kiadás!G139</f>
        <v>0</v>
      </c>
      <c r="AW21" s="5">
        <f>Kiadás!H139</f>
        <v>0</v>
      </c>
      <c r="AX21" s="5">
        <f>Kiadás!I139</f>
        <v>0</v>
      </c>
      <c r="AY21" s="5">
        <f>Kiadás!J139</f>
        <v>0</v>
      </c>
      <c r="AZ21" s="5">
        <f>Kiadás!C140</f>
        <v>0</v>
      </c>
      <c r="BA21" s="5">
        <f>Kiadás!D140</f>
        <v>15000</v>
      </c>
      <c r="BB21" s="5">
        <f>Kiadás!E140</f>
        <v>0</v>
      </c>
      <c r="BC21" s="5">
        <f>Kiadás!F140</f>
        <v>0</v>
      </c>
      <c r="BD21" s="5">
        <f>Kiadás!G140</f>
        <v>0</v>
      </c>
      <c r="BE21" s="5">
        <f>Kiadás!H140</f>
        <v>0</v>
      </c>
      <c r="BF21" s="5">
        <f>Kiadás!I140</f>
        <v>0</v>
      </c>
      <c r="BG21" s="5">
        <f>Kiadás!J140</f>
        <v>0</v>
      </c>
      <c r="BH21" s="5">
        <f>AJ21+AR21+AZ21</f>
        <v>0</v>
      </c>
      <c r="BI21" s="5">
        <f t="shared" si="35"/>
        <v>15000</v>
      </c>
      <c r="BJ21" s="5">
        <f t="shared" si="35"/>
        <v>0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70">
        <f t="shared" si="2"/>
        <v>0</v>
      </c>
      <c r="BQ21" s="270">
        <f t="shared" si="3"/>
        <v>0</v>
      </c>
      <c r="BR21" s="270">
        <f t="shared" si="4"/>
        <v>15000</v>
      </c>
      <c r="BS21" s="270">
        <f t="shared" si="5"/>
        <v>15000</v>
      </c>
      <c r="BT21" s="270">
        <f t="shared" si="6"/>
        <v>0</v>
      </c>
      <c r="BV21" s="270">
        <f t="shared" si="7"/>
        <v>0</v>
      </c>
      <c r="BW21" s="270">
        <f t="shared" si="8"/>
        <v>0</v>
      </c>
      <c r="BX21" s="270">
        <f t="shared" si="9"/>
        <v>0</v>
      </c>
      <c r="BY21" s="270">
        <f t="shared" si="10"/>
        <v>0</v>
      </c>
      <c r="BZ21" s="270">
        <f t="shared" si="11"/>
        <v>0</v>
      </c>
    </row>
    <row r="22" spans="1:78" s="11" customFormat="1" ht="15.75">
      <c r="A22" s="1">
        <v>18</v>
      </c>
      <c r="B22" s="89" t="s">
        <v>85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87976750</v>
      </c>
      <c r="L22" s="13">
        <f aca="true" t="shared" si="37" ref="L22:R22">SUM(L19:L21)</f>
        <v>87976750</v>
      </c>
      <c r="M22" s="13">
        <f t="shared" si="37"/>
        <v>0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87976750</v>
      </c>
      <c r="AB22" s="13">
        <f aca="true" t="shared" si="39" ref="AB22:AH22">SUM(AB19:AB21)</f>
        <v>87976750</v>
      </c>
      <c r="AC22" s="13">
        <f t="shared" si="39"/>
        <v>0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89" t="s">
        <v>86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109336726</v>
      </c>
      <c r="AS22" s="13">
        <f aca="true" t="shared" si="41" ref="AS22:AY22">SUM(AS19:AS21)</f>
        <v>109336726</v>
      </c>
      <c r="AT22" s="13">
        <f t="shared" si="41"/>
        <v>0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15000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109336726</v>
      </c>
      <c r="BI22" s="13">
        <f aca="true" t="shared" si="43" ref="BI22:BO22">SUM(BI19:BI21)</f>
        <v>109351726</v>
      </c>
      <c r="BJ22" s="13">
        <f t="shared" si="43"/>
        <v>0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70">
        <f t="shared" si="2"/>
        <v>0</v>
      </c>
      <c r="BQ22" s="270">
        <f t="shared" si="3"/>
        <v>0</v>
      </c>
      <c r="BR22" s="270">
        <f t="shared" si="4"/>
        <v>15000</v>
      </c>
      <c r="BS22" s="270">
        <f t="shared" si="5"/>
        <v>15000</v>
      </c>
      <c r="BT22" s="270">
        <f t="shared" si="6"/>
        <v>0</v>
      </c>
      <c r="BV22" s="270">
        <f t="shared" si="7"/>
        <v>0</v>
      </c>
      <c r="BW22" s="270">
        <f t="shared" si="8"/>
        <v>0</v>
      </c>
      <c r="BX22" s="270">
        <f t="shared" si="9"/>
        <v>0</v>
      </c>
      <c r="BY22" s="270">
        <f t="shared" si="10"/>
        <v>0</v>
      </c>
      <c r="BZ22" s="270">
        <f t="shared" si="11"/>
        <v>0</v>
      </c>
    </row>
    <row r="23" spans="1:78" s="11" customFormat="1" ht="15.75">
      <c r="A23" s="1">
        <v>19</v>
      </c>
      <c r="B23" s="91" t="s">
        <v>139</v>
      </c>
      <c r="C23" s="92">
        <f>C22-AJ22</f>
        <v>0</v>
      </c>
      <c r="D23" s="92">
        <f aca="true" t="shared" si="44" ref="D23:J23">D22-AK22</f>
        <v>0</v>
      </c>
      <c r="E23" s="92">
        <f t="shared" si="44"/>
        <v>0</v>
      </c>
      <c r="F23" s="92">
        <f t="shared" si="44"/>
        <v>0</v>
      </c>
      <c r="G23" s="92">
        <f t="shared" si="44"/>
        <v>0</v>
      </c>
      <c r="H23" s="92">
        <f t="shared" si="44"/>
        <v>0</v>
      </c>
      <c r="I23" s="92">
        <f t="shared" si="44"/>
        <v>0</v>
      </c>
      <c r="J23" s="92">
        <f t="shared" si="44"/>
        <v>0</v>
      </c>
      <c r="K23" s="92">
        <f>K22-AR22</f>
        <v>-21359976</v>
      </c>
      <c r="L23" s="92">
        <f aca="true" t="shared" si="45" ref="L23:R23">L22-AS22</f>
        <v>-21359976</v>
      </c>
      <c r="M23" s="92">
        <f t="shared" si="45"/>
        <v>0</v>
      </c>
      <c r="N23" s="92">
        <f t="shared" si="45"/>
        <v>0</v>
      </c>
      <c r="O23" s="92">
        <f t="shared" si="45"/>
        <v>0</v>
      </c>
      <c r="P23" s="92">
        <f t="shared" si="45"/>
        <v>0</v>
      </c>
      <c r="Q23" s="92">
        <f t="shared" si="45"/>
        <v>0</v>
      </c>
      <c r="R23" s="92">
        <f t="shared" si="45"/>
        <v>0</v>
      </c>
      <c r="S23" s="92">
        <f>S22-AZ22</f>
        <v>0</v>
      </c>
      <c r="T23" s="92">
        <f aca="true" t="shared" si="46" ref="T23:Z23">T22-BA22</f>
        <v>-15000</v>
      </c>
      <c r="U23" s="92">
        <f t="shared" si="46"/>
        <v>0</v>
      </c>
      <c r="V23" s="92">
        <f t="shared" si="46"/>
        <v>0</v>
      </c>
      <c r="W23" s="92">
        <f t="shared" si="46"/>
        <v>0</v>
      </c>
      <c r="X23" s="92">
        <f t="shared" si="46"/>
        <v>0</v>
      </c>
      <c r="Y23" s="92">
        <f t="shared" si="46"/>
        <v>0</v>
      </c>
      <c r="Z23" s="92">
        <f t="shared" si="46"/>
        <v>0</v>
      </c>
      <c r="AA23" s="92">
        <f>AA22-BH22</f>
        <v>-21359976</v>
      </c>
      <c r="AB23" s="92">
        <f aca="true" t="shared" si="47" ref="AB23:AH23">AB22-BI22</f>
        <v>-21374976</v>
      </c>
      <c r="AC23" s="92">
        <f t="shared" si="47"/>
        <v>0</v>
      </c>
      <c r="AD23" s="92">
        <f t="shared" si="47"/>
        <v>0</v>
      </c>
      <c r="AE23" s="92">
        <f t="shared" si="47"/>
        <v>0</v>
      </c>
      <c r="AF23" s="92">
        <f t="shared" si="47"/>
        <v>0</v>
      </c>
      <c r="AG23" s="92">
        <f t="shared" si="47"/>
        <v>0</v>
      </c>
      <c r="AH23" s="92">
        <f t="shared" si="47"/>
        <v>0</v>
      </c>
      <c r="AI23" s="295" t="s">
        <v>125</v>
      </c>
      <c r="AJ23" s="285">
        <f>Kiadás!C169</f>
        <v>0</v>
      </c>
      <c r="AK23" s="285">
        <f>Kiadás!D169</f>
        <v>0</v>
      </c>
      <c r="AL23" s="285">
        <f>Kiadás!E169</f>
        <v>0</v>
      </c>
      <c r="AM23" s="285">
        <f>Kiadás!F169</f>
        <v>0</v>
      </c>
      <c r="AN23" s="285">
        <f>Kiadás!G169</f>
        <v>0</v>
      </c>
      <c r="AO23" s="285">
        <f>Kiadás!H169</f>
        <v>0</v>
      </c>
      <c r="AP23" s="285">
        <f>Kiadás!I169</f>
        <v>0</v>
      </c>
      <c r="AQ23" s="285">
        <f>Kiadás!J169</f>
        <v>0</v>
      </c>
      <c r="AR23" s="285">
        <f>Kiadás!C170</f>
        <v>0</v>
      </c>
      <c r="AS23" s="285">
        <f>Kiadás!D170</f>
        <v>0</v>
      </c>
      <c r="AT23" s="285">
        <f>Kiadás!E170</f>
        <v>0</v>
      </c>
      <c r="AU23" s="285">
        <f>Kiadás!F170</f>
        <v>0</v>
      </c>
      <c r="AV23" s="285">
        <f>Kiadás!G170</f>
        <v>0</v>
      </c>
      <c r="AW23" s="285">
        <f>Kiadás!H170</f>
        <v>0</v>
      </c>
      <c r="AX23" s="285">
        <f>Kiadás!I170</f>
        <v>0</v>
      </c>
      <c r="AY23" s="285">
        <f>Kiadás!J170</f>
        <v>0</v>
      </c>
      <c r="AZ23" s="285">
        <f>Kiadás!C171</f>
        <v>0</v>
      </c>
      <c r="BA23" s="285">
        <f>Kiadás!D171</f>
        <v>0</v>
      </c>
      <c r="BB23" s="285">
        <f>Kiadás!E171</f>
        <v>0</v>
      </c>
      <c r="BC23" s="285">
        <f>Kiadás!F171</f>
        <v>0</v>
      </c>
      <c r="BD23" s="285">
        <f>Kiadás!G171</f>
        <v>0</v>
      </c>
      <c r="BE23" s="285">
        <f>Kiadás!H171</f>
        <v>0</v>
      </c>
      <c r="BF23" s="285">
        <f>Kiadás!I171</f>
        <v>0</v>
      </c>
      <c r="BG23" s="285">
        <f>Kiadás!J171</f>
        <v>0</v>
      </c>
      <c r="BH23" s="285">
        <f>AJ23+AR23+AZ23</f>
        <v>0</v>
      </c>
      <c r="BI23" s="285">
        <f aca="true" t="shared" si="48" ref="BI23:BO23">AK23+AS23+BA23</f>
        <v>0</v>
      </c>
      <c r="BJ23" s="285">
        <f t="shared" si="48"/>
        <v>0</v>
      </c>
      <c r="BK23" s="285">
        <f t="shared" si="48"/>
        <v>0</v>
      </c>
      <c r="BL23" s="285">
        <f t="shared" si="48"/>
        <v>0</v>
      </c>
      <c r="BM23" s="285">
        <f t="shared" si="48"/>
        <v>0</v>
      </c>
      <c r="BN23" s="285">
        <f t="shared" si="48"/>
        <v>0</v>
      </c>
      <c r="BO23" s="285">
        <f t="shared" si="48"/>
        <v>0</v>
      </c>
      <c r="BP23" s="270">
        <f t="shared" si="2"/>
        <v>0</v>
      </c>
      <c r="BQ23" s="270">
        <f t="shared" si="3"/>
        <v>0</v>
      </c>
      <c r="BR23" s="270">
        <f t="shared" si="4"/>
        <v>0</v>
      </c>
      <c r="BS23" s="270">
        <f t="shared" si="5"/>
        <v>0</v>
      </c>
      <c r="BT23" s="270">
        <f t="shared" si="6"/>
        <v>0</v>
      </c>
      <c r="BV23" s="270">
        <f t="shared" si="7"/>
        <v>0</v>
      </c>
      <c r="BW23" s="270">
        <f t="shared" si="8"/>
        <v>0</v>
      </c>
      <c r="BX23" s="270">
        <f t="shared" si="9"/>
        <v>-15000</v>
      </c>
      <c r="BY23" s="270">
        <f t="shared" si="10"/>
        <v>-15000</v>
      </c>
      <c r="BZ23" s="270">
        <f t="shared" si="11"/>
        <v>0</v>
      </c>
    </row>
    <row r="24" spans="1:78" s="11" customFormat="1" ht="15.75">
      <c r="A24" s="1">
        <v>20</v>
      </c>
      <c r="B24" s="91" t="s">
        <v>130</v>
      </c>
      <c r="C24" s="5">
        <f>Bevételek!C286</f>
        <v>0</v>
      </c>
      <c r="D24" s="5">
        <f>Bevételek!D286</f>
        <v>0</v>
      </c>
      <c r="E24" s="5">
        <f>Bevételek!E286</f>
        <v>0</v>
      </c>
      <c r="F24" s="5">
        <f>Bevételek!F286</f>
        <v>0</v>
      </c>
      <c r="G24" s="5">
        <f>Bevételek!G286</f>
        <v>0</v>
      </c>
      <c r="H24" s="5">
        <f>Bevételek!H286</f>
        <v>0</v>
      </c>
      <c r="I24" s="5">
        <f>Bevételek!I286</f>
        <v>0</v>
      </c>
      <c r="J24" s="5">
        <f>Bevételek!J286</f>
        <v>0</v>
      </c>
      <c r="K24" s="5">
        <f>Bevételek!C287</f>
        <v>0</v>
      </c>
      <c r="L24" s="5">
        <f>Bevételek!D287</f>
        <v>0</v>
      </c>
      <c r="M24" s="5">
        <f>Bevételek!E287</f>
        <v>0</v>
      </c>
      <c r="N24" s="5">
        <f>Bevételek!F287</f>
        <v>0</v>
      </c>
      <c r="O24" s="5">
        <f>Bevételek!G287</f>
        <v>0</v>
      </c>
      <c r="P24" s="5">
        <f>Bevételek!H287</f>
        <v>0</v>
      </c>
      <c r="Q24" s="5">
        <f>Bevételek!I287</f>
        <v>0</v>
      </c>
      <c r="R24" s="5">
        <f>Bevételek!J287</f>
        <v>0</v>
      </c>
      <c r="S24" s="5">
        <f>Bevételek!C288</f>
        <v>0</v>
      </c>
      <c r="T24" s="5">
        <f>Bevételek!D288</f>
        <v>0</v>
      </c>
      <c r="U24" s="5">
        <f>Bevételek!E288</f>
        <v>0</v>
      </c>
      <c r="V24" s="5">
        <f>Bevételek!F288</f>
        <v>0</v>
      </c>
      <c r="W24" s="5">
        <f>Bevételek!G288</f>
        <v>0</v>
      </c>
      <c r="X24" s="5">
        <f>Bevételek!H288</f>
        <v>0</v>
      </c>
      <c r="Y24" s="5">
        <f>Bevételek!I288</f>
        <v>0</v>
      </c>
      <c r="Z24" s="5">
        <f>Bevételek!J288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29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70">
        <f t="shared" si="2"/>
        <v>0</v>
      </c>
      <c r="BQ24" s="270">
        <f t="shared" si="3"/>
        <v>0</v>
      </c>
      <c r="BR24" s="270">
        <f t="shared" si="4"/>
        <v>0</v>
      </c>
      <c r="BS24" s="270">
        <f t="shared" si="5"/>
        <v>0</v>
      </c>
      <c r="BT24" s="270">
        <f t="shared" si="6"/>
        <v>0</v>
      </c>
      <c r="BV24" s="270">
        <f t="shared" si="7"/>
        <v>0</v>
      </c>
      <c r="BW24" s="270">
        <f t="shared" si="8"/>
        <v>0</v>
      </c>
      <c r="BX24" s="270">
        <f t="shared" si="9"/>
        <v>0</v>
      </c>
      <c r="BY24" s="270">
        <f t="shared" si="10"/>
        <v>0</v>
      </c>
      <c r="BZ24" s="270">
        <f t="shared" si="11"/>
        <v>0</v>
      </c>
    </row>
    <row r="25" spans="1:78" s="11" customFormat="1" ht="15.75">
      <c r="A25" s="1">
        <v>21</v>
      </c>
      <c r="B25" s="91" t="s">
        <v>131</v>
      </c>
      <c r="C25" s="5">
        <f>Bevételek!C313</f>
        <v>0</v>
      </c>
      <c r="D25" s="5">
        <f>Bevételek!D313</f>
        <v>0</v>
      </c>
      <c r="E25" s="5">
        <f>Bevételek!E313</f>
        <v>0</v>
      </c>
      <c r="F25" s="5">
        <f>Bevételek!F313</f>
        <v>0</v>
      </c>
      <c r="G25" s="5">
        <f>Bevételek!G313</f>
        <v>0</v>
      </c>
      <c r="H25" s="5">
        <f>Bevételek!H313</f>
        <v>0</v>
      </c>
      <c r="I25" s="5">
        <f>Bevételek!I313</f>
        <v>0</v>
      </c>
      <c r="J25" s="5">
        <f>Bevételek!J313</f>
        <v>0</v>
      </c>
      <c r="K25" s="5">
        <f>Bevételek!C314</f>
        <v>0</v>
      </c>
      <c r="L25" s="5">
        <f>Bevételek!D314</f>
        <v>0</v>
      </c>
      <c r="M25" s="5">
        <f>Bevételek!E314</f>
        <v>0</v>
      </c>
      <c r="N25" s="5">
        <f>Bevételek!F314</f>
        <v>0</v>
      </c>
      <c r="O25" s="5">
        <f>Bevételek!G314</f>
        <v>0</v>
      </c>
      <c r="P25" s="5">
        <f>Bevételek!H314</f>
        <v>0</v>
      </c>
      <c r="Q25" s="5">
        <f>Bevételek!I314</f>
        <v>0</v>
      </c>
      <c r="R25" s="5">
        <f>Bevételek!J314</f>
        <v>0</v>
      </c>
      <c r="S25" s="5">
        <f>Bevételek!C315</f>
        <v>0</v>
      </c>
      <c r="T25" s="5">
        <f>Bevételek!D315</f>
        <v>0</v>
      </c>
      <c r="U25" s="5">
        <f>Bevételek!E315</f>
        <v>0</v>
      </c>
      <c r="V25" s="5">
        <f>Bevételek!F315</f>
        <v>0</v>
      </c>
      <c r="W25" s="5">
        <f>Bevételek!G315</f>
        <v>0</v>
      </c>
      <c r="X25" s="5">
        <f>Bevételek!H315</f>
        <v>0</v>
      </c>
      <c r="Y25" s="5">
        <f>Bevételek!I315</f>
        <v>0</v>
      </c>
      <c r="Z25" s="5">
        <f>Bevételek!J315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29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70">
        <f t="shared" si="2"/>
        <v>0</v>
      </c>
      <c r="BQ25" s="270">
        <f t="shared" si="3"/>
        <v>0</v>
      </c>
      <c r="BR25" s="270">
        <f t="shared" si="4"/>
        <v>0</v>
      </c>
      <c r="BS25" s="270">
        <f t="shared" si="5"/>
        <v>0</v>
      </c>
      <c r="BT25" s="270">
        <f t="shared" si="6"/>
        <v>0</v>
      </c>
      <c r="BV25" s="270">
        <f t="shared" si="7"/>
        <v>0</v>
      </c>
      <c r="BW25" s="270">
        <f t="shared" si="8"/>
        <v>0</v>
      </c>
      <c r="BX25" s="270">
        <f t="shared" si="9"/>
        <v>0</v>
      </c>
      <c r="BY25" s="270">
        <f t="shared" si="10"/>
        <v>0</v>
      </c>
      <c r="BZ25" s="270">
        <f t="shared" si="11"/>
        <v>0</v>
      </c>
    </row>
    <row r="26" spans="1:78" s="11" customFormat="1" ht="31.5">
      <c r="A26" s="1">
        <v>22</v>
      </c>
      <c r="B26" s="89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87976750</v>
      </c>
      <c r="L26" s="14">
        <f aca="true" t="shared" si="51" ref="L26:R26">L22+L24+L25</f>
        <v>87976750</v>
      </c>
      <c r="M26" s="14">
        <f t="shared" si="51"/>
        <v>0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87976750</v>
      </c>
      <c r="AB26" s="14">
        <f aca="true" t="shared" si="53" ref="AB26:AH26">AB22+AB24+AB25</f>
        <v>87976750</v>
      </c>
      <c r="AC26" s="14">
        <f t="shared" si="53"/>
        <v>0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89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109336726</v>
      </c>
      <c r="AS26" s="14">
        <f aca="true" t="shared" si="55" ref="AS26:AY26">AS22+AS23</f>
        <v>109336726</v>
      </c>
      <c r="AT26" s="14">
        <f t="shared" si="55"/>
        <v>0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15000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109336726</v>
      </c>
      <c r="BI26" s="14">
        <f aca="true" t="shared" si="57" ref="BI26:BO26">BI22+BI23</f>
        <v>109351726</v>
      </c>
      <c r="BJ26" s="14">
        <f t="shared" si="57"/>
        <v>0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70">
        <f t="shared" si="2"/>
        <v>0</v>
      </c>
      <c r="BQ26" s="270">
        <f t="shared" si="3"/>
        <v>0</v>
      </c>
      <c r="BR26" s="270">
        <f t="shared" si="4"/>
        <v>15000</v>
      </c>
      <c r="BS26" s="270">
        <f t="shared" si="5"/>
        <v>15000</v>
      </c>
      <c r="BT26" s="270">
        <f t="shared" si="6"/>
        <v>0</v>
      </c>
      <c r="BV26" s="270">
        <f t="shared" si="7"/>
        <v>0</v>
      </c>
      <c r="BW26" s="270">
        <f t="shared" si="8"/>
        <v>0</v>
      </c>
      <c r="BX26" s="270">
        <f t="shared" si="9"/>
        <v>0</v>
      </c>
      <c r="BY26" s="270">
        <f t="shared" si="10"/>
        <v>0</v>
      </c>
      <c r="BZ26" s="270">
        <f t="shared" si="11"/>
        <v>0</v>
      </c>
    </row>
    <row r="27" spans="1:78" s="93" customFormat="1" ht="16.5">
      <c r="A27" s="1">
        <v>23</v>
      </c>
      <c r="B27" s="286" t="s">
        <v>135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8"/>
      <c r="AI27" s="286" t="s">
        <v>136</v>
      </c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8"/>
      <c r="BJ27" s="130"/>
      <c r="BK27" s="130"/>
      <c r="BL27" s="130"/>
      <c r="BM27" s="130"/>
      <c r="BN27" s="130"/>
      <c r="BO27" s="261"/>
      <c r="BP27" s="270">
        <f t="shared" si="2"/>
        <v>0</v>
      </c>
      <c r="BQ27" s="270">
        <f t="shared" si="3"/>
        <v>0</v>
      </c>
      <c r="BR27" s="270">
        <f t="shared" si="4"/>
        <v>0</v>
      </c>
      <c r="BS27" s="270">
        <f t="shared" si="5"/>
        <v>0</v>
      </c>
      <c r="BT27" s="270">
        <f t="shared" si="6"/>
        <v>0</v>
      </c>
      <c r="BU27" s="11"/>
      <c r="BV27" s="270">
        <f t="shared" si="7"/>
        <v>0</v>
      </c>
      <c r="BW27" s="270">
        <f t="shared" si="8"/>
        <v>0</v>
      </c>
      <c r="BX27" s="270">
        <f t="shared" si="9"/>
        <v>0</v>
      </c>
      <c r="BY27" s="270">
        <f t="shared" si="10"/>
        <v>0</v>
      </c>
      <c r="BZ27" s="270">
        <f t="shared" si="11"/>
        <v>0</v>
      </c>
    </row>
    <row r="28" spans="1:78" s="11" customFormat="1" ht="15.75">
      <c r="A28" s="1">
        <v>24</v>
      </c>
      <c r="B28" s="88" t="s">
        <v>137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167713104</v>
      </c>
      <c r="L28" s="5">
        <f aca="true" t="shared" si="59" ref="L28:R28">L13+L22</f>
        <v>167790429</v>
      </c>
      <c r="M28" s="5">
        <f t="shared" si="59"/>
        <v>0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6550000</v>
      </c>
      <c r="T28" s="5">
        <f aca="true" t="shared" si="60" ref="T28:Z28">T13+T22</f>
        <v>6550000</v>
      </c>
      <c r="U28" s="5">
        <f t="shared" si="60"/>
        <v>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174263104</v>
      </c>
      <c r="AB28" s="5">
        <f aca="true" t="shared" si="61" ref="AB28:AH28">AB13+AB22</f>
        <v>174340429</v>
      </c>
      <c r="AC28" s="5">
        <f t="shared" si="61"/>
        <v>0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88" t="s">
        <v>138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182862009</v>
      </c>
      <c r="AS28" s="5">
        <f aca="true" t="shared" si="63" ref="AS28:AY28">AS13+AS22</f>
        <v>182924334</v>
      </c>
      <c r="AT28" s="5">
        <f t="shared" si="63"/>
        <v>0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1954011</v>
      </c>
      <c r="BA28" s="5">
        <f aca="true" t="shared" si="64" ref="BA28:BG28">BA13+BA22</f>
        <v>1969011</v>
      </c>
      <c r="BB28" s="5">
        <f t="shared" si="64"/>
        <v>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184816020</v>
      </c>
      <c r="BI28" s="5">
        <f aca="true" t="shared" si="65" ref="BI28:BO28">BI13+BI22</f>
        <v>184893345</v>
      </c>
      <c r="BJ28" s="5">
        <f t="shared" si="65"/>
        <v>0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70">
        <f t="shared" si="2"/>
        <v>0</v>
      </c>
      <c r="BQ28" s="270">
        <f t="shared" si="3"/>
        <v>62325</v>
      </c>
      <c r="BR28" s="270">
        <f t="shared" si="4"/>
        <v>15000</v>
      </c>
      <c r="BS28" s="270">
        <f t="shared" si="5"/>
        <v>77325</v>
      </c>
      <c r="BT28" s="270">
        <f t="shared" si="6"/>
        <v>0</v>
      </c>
      <c r="BV28" s="270">
        <f t="shared" si="7"/>
        <v>0</v>
      </c>
      <c r="BW28" s="270">
        <f t="shared" si="8"/>
        <v>77325</v>
      </c>
      <c r="BX28" s="270">
        <f t="shared" si="9"/>
        <v>0</v>
      </c>
      <c r="BY28" s="270">
        <f t="shared" si="10"/>
        <v>77325</v>
      </c>
      <c r="BZ28" s="270">
        <f t="shared" si="11"/>
        <v>0</v>
      </c>
    </row>
    <row r="29" spans="1:78" s="11" customFormat="1" ht="15.75">
      <c r="A29" s="1">
        <v>25</v>
      </c>
      <c r="B29" s="91" t="s">
        <v>139</v>
      </c>
      <c r="C29" s="92">
        <f>C28-AJ28</f>
        <v>0</v>
      </c>
      <c r="D29" s="92">
        <f aca="true" t="shared" si="66" ref="D29:J29">D28-AK28</f>
        <v>0</v>
      </c>
      <c r="E29" s="92">
        <f t="shared" si="66"/>
        <v>0</v>
      </c>
      <c r="F29" s="92">
        <f t="shared" si="66"/>
        <v>0</v>
      </c>
      <c r="G29" s="92">
        <f t="shared" si="66"/>
        <v>0</v>
      </c>
      <c r="H29" s="92">
        <f t="shared" si="66"/>
        <v>0</v>
      </c>
      <c r="I29" s="92">
        <f t="shared" si="66"/>
        <v>0</v>
      </c>
      <c r="J29" s="92">
        <f t="shared" si="66"/>
        <v>0</v>
      </c>
      <c r="K29" s="92">
        <f>K28-AR28</f>
        <v>-15148905</v>
      </c>
      <c r="L29" s="92">
        <f aca="true" t="shared" si="67" ref="L29:R29">L28-AS28</f>
        <v>-15133905</v>
      </c>
      <c r="M29" s="92">
        <f t="shared" si="67"/>
        <v>0</v>
      </c>
      <c r="N29" s="92">
        <f t="shared" si="67"/>
        <v>0</v>
      </c>
      <c r="O29" s="92">
        <f t="shared" si="67"/>
        <v>0</v>
      </c>
      <c r="P29" s="92">
        <f t="shared" si="67"/>
        <v>0</v>
      </c>
      <c r="Q29" s="92">
        <f t="shared" si="67"/>
        <v>0</v>
      </c>
      <c r="R29" s="92">
        <f t="shared" si="67"/>
        <v>0</v>
      </c>
      <c r="S29" s="92">
        <f>S28-AZ28</f>
        <v>4595989</v>
      </c>
      <c r="T29" s="92">
        <f aca="true" t="shared" si="68" ref="T29:Z29">T28-BA28</f>
        <v>4580989</v>
      </c>
      <c r="U29" s="92">
        <f t="shared" si="68"/>
        <v>0</v>
      </c>
      <c r="V29" s="92">
        <f t="shared" si="68"/>
        <v>0</v>
      </c>
      <c r="W29" s="92">
        <f t="shared" si="68"/>
        <v>0</v>
      </c>
      <c r="X29" s="92">
        <f t="shared" si="68"/>
        <v>0</v>
      </c>
      <c r="Y29" s="92">
        <f t="shared" si="68"/>
        <v>0</v>
      </c>
      <c r="Z29" s="92">
        <f t="shared" si="68"/>
        <v>0</v>
      </c>
      <c r="AA29" s="92">
        <f>AA28-BH28</f>
        <v>-10552916</v>
      </c>
      <c r="AB29" s="92">
        <f aca="true" t="shared" si="69" ref="AB29:AH29">AB28-BI28</f>
        <v>-10552916</v>
      </c>
      <c r="AC29" s="92">
        <f t="shared" si="69"/>
        <v>0</v>
      </c>
      <c r="AD29" s="92">
        <f t="shared" si="69"/>
        <v>0</v>
      </c>
      <c r="AE29" s="92">
        <f t="shared" si="69"/>
        <v>0</v>
      </c>
      <c r="AF29" s="92">
        <f t="shared" si="69"/>
        <v>0</v>
      </c>
      <c r="AG29" s="92">
        <f t="shared" si="69"/>
        <v>0</v>
      </c>
      <c r="AH29" s="92">
        <f t="shared" si="69"/>
        <v>0</v>
      </c>
      <c r="AI29" s="295" t="s">
        <v>132</v>
      </c>
      <c r="AJ29" s="285">
        <f>AJ14+AJ23</f>
        <v>0</v>
      </c>
      <c r="AK29" s="285">
        <f aca="true" t="shared" si="70" ref="AK29:AQ29">AK14+AK23</f>
        <v>0</v>
      </c>
      <c r="AL29" s="285">
        <f t="shared" si="70"/>
        <v>0</v>
      </c>
      <c r="AM29" s="285">
        <f t="shared" si="70"/>
        <v>0</v>
      </c>
      <c r="AN29" s="285">
        <f t="shared" si="70"/>
        <v>0</v>
      </c>
      <c r="AO29" s="285">
        <f t="shared" si="70"/>
        <v>0</v>
      </c>
      <c r="AP29" s="285">
        <f t="shared" si="70"/>
        <v>0</v>
      </c>
      <c r="AQ29" s="285">
        <f t="shared" si="70"/>
        <v>0</v>
      </c>
      <c r="AR29" s="285">
        <f>AR14+AR23</f>
        <v>591240</v>
      </c>
      <c r="AS29" s="285">
        <f aca="true" t="shared" si="71" ref="AS29:AY29">AS14+AS23</f>
        <v>591240</v>
      </c>
      <c r="AT29" s="285">
        <f t="shared" si="71"/>
        <v>0</v>
      </c>
      <c r="AU29" s="285">
        <f t="shared" si="71"/>
        <v>0</v>
      </c>
      <c r="AV29" s="285">
        <f t="shared" si="71"/>
        <v>0</v>
      </c>
      <c r="AW29" s="285">
        <f t="shared" si="71"/>
        <v>0</v>
      </c>
      <c r="AX29" s="285">
        <f t="shared" si="71"/>
        <v>0</v>
      </c>
      <c r="AY29" s="285">
        <f t="shared" si="71"/>
        <v>0</v>
      </c>
      <c r="AZ29" s="285">
        <f>AZ14+AZ23</f>
        <v>0</v>
      </c>
      <c r="BA29" s="285">
        <f aca="true" t="shared" si="72" ref="BA29:BG29">BA14+BA23</f>
        <v>0</v>
      </c>
      <c r="BB29" s="285">
        <f t="shared" si="72"/>
        <v>0</v>
      </c>
      <c r="BC29" s="285">
        <f t="shared" si="72"/>
        <v>0</v>
      </c>
      <c r="BD29" s="285">
        <f t="shared" si="72"/>
        <v>0</v>
      </c>
      <c r="BE29" s="285">
        <f t="shared" si="72"/>
        <v>0</v>
      </c>
      <c r="BF29" s="285">
        <f t="shared" si="72"/>
        <v>0</v>
      </c>
      <c r="BG29" s="285">
        <f t="shared" si="72"/>
        <v>0</v>
      </c>
      <c r="BH29" s="285">
        <f>BH14+BH23</f>
        <v>591240</v>
      </c>
      <c r="BI29" s="285">
        <f aca="true" t="shared" si="73" ref="BI29:BO29">BI14+BI23</f>
        <v>591240</v>
      </c>
      <c r="BJ29" s="285">
        <f t="shared" si="73"/>
        <v>0</v>
      </c>
      <c r="BK29" s="285">
        <f t="shared" si="73"/>
        <v>0</v>
      </c>
      <c r="BL29" s="285">
        <f t="shared" si="73"/>
        <v>0</v>
      </c>
      <c r="BM29" s="285">
        <f t="shared" si="73"/>
        <v>0</v>
      </c>
      <c r="BN29" s="285">
        <f t="shared" si="73"/>
        <v>0</v>
      </c>
      <c r="BO29" s="285">
        <f t="shared" si="73"/>
        <v>0</v>
      </c>
      <c r="BP29" s="270">
        <f t="shared" si="2"/>
        <v>0</v>
      </c>
      <c r="BQ29" s="270">
        <f t="shared" si="3"/>
        <v>0</v>
      </c>
      <c r="BR29" s="270">
        <f t="shared" si="4"/>
        <v>0</v>
      </c>
      <c r="BS29" s="270">
        <f t="shared" si="5"/>
        <v>0</v>
      </c>
      <c r="BT29" s="270">
        <f t="shared" si="6"/>
        <v>0</v>
      </c>
      <c r="BV29" s="270">
        <f t="shared" si="7"/>
        <v>0</v>
      </c>
      <c r="BW29" s="270">
        <f t="shared" si="8"/>
        <v>15000</v>
      </c>
      <c r="BX29" s="270">
        <f t="shared" si="9"/>
        <v>-15000</v>
      </c>
      <c r="BY29" s="270">
        <f t="shared" si="10"/>
        <v>0</v>
      </c>
      <c r="BZ29" s="270">
        <f t="shared" si="11"/>
        <v>0</v>
      </c>
    </row>
    <row r="30" spans="1:78" s="11" customFormat="1" ht="15.75">
      <c r="A30" s="1">
        <v>26</v>
      </c>
      <c r="B30" s="91" t="s">
        <v>130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11144156</v>
      </c>
      <c r="L30" s="5">
        <f aca="true" t="shared" si="75" ref="L30:R30">L15+L24</f>
        <v>11144156</v>
      </c>
      <c r="M30" s="5">
        <f t="shared" si="75"/>
        <v>0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11144156</v>
      </c>
      <c r="AB30" s="5">
        <f aca="true" t="shared" si="77" ref="AB30:AH30">AB15+AB24</f>
        <v>11144156</v>
      </c>
      <c r="AC30" s="5">
        <f t="shared" si="77"/>
        <v>0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29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70">
        <f t="shared" si="2"/>
        <v>0</v>
      </c>
      <c r="BQ30" s="270">
        <f t="shared" si="3"/>
        <v>0</v>
      </c>
      <c r="BR30" s="270">
        <f t="shared" si="4"/>
        <v>0</v>
      </c>
      <c r="BS30" s="270">
        <f t="shared" si="5"/>
        <v>0</v>
      </c>
      <c r="BT30" s="270">
        <f t="shared" si="6"/>
        <v>0</v>
      </c>
      <c r="BV30" s="270">
        <f t="shared" si="7"/>
        <v>0</v>
      </c>
      <c r="BW30" s="270">
        <f t="shared" si="8"/>
        <v>0</v>
      </c>
      <c r="BX30" s="270">
        <f t="shared" si="9"/>
        <v>0</v>
      </c>
      <c r="BY30" s="270">
        <f t="shared" si="10"/>
        <v>0</v>
      </c>
      <c r="BZ30" s="270">
        <f t="shared" si="11"/>
        <v>0</v>
      </c>
    </row>
    <row r="31" spans="1:78" s="11" customFormat="1" ht="15.75">
      <c r="A31" s="1">
        <v>27</v>
      </c>
      <c r="B31" s="91" t="s">
        <v>131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29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70">
        <f t="shared" si="2"/>
        <v>0</v>
      </c>
      <c r="BQ31" s="270">
        <f t="shared" si="3"/>
        <v>0</v>
      </c>
      <c r="BR31" s="270">
        <f t="shared" si="4"/>
        <v>0</v>
      </c>
      <c r="BS31" s="270">
        <f t="shared" si="5"/>
        <v>0</v>
      </c>
      <c r="BT31" s="270">
        <f t="shared" si="6"/>
        <v>0</v>
      </c>
      <c r="BV31" s="270">
        <f t="shared" si="7"/>
        <v>0</v>
      </c>
      <c r="BW31" s="270">
        <f t="shared" si="8"/>
        <v>0</v>
      </c>
      <c r="BX31" s="270">
        <f t="shared" si="9"/>
        <v>0</v>
      </c>
      <c r="BY31" s="270">
        <f t="shared" si="10"/>
        <v>0</v>
      </c>
      <c r="BZ31" s="270">
        <f t="shared" si="11"/>
        <v>0</v>
      </c>
    </row>
    <row r="32" spans="1:78" s="11" customFormat="1" ht="15.75">
      <c r="A32" s="1">
        <v>28</v>
      </c>
      <c r="B32" s="87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178857260</v>
      </c>
      <c r="L32" s="14">
        <f aca="true" t="shared" si="83" ref="L32:R32">L28+L30+L31</f>
        <v>178934585</v>
      </c>
      <c r="M32" s="14">
        <f t="shared" si="83"/>
        <v>0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6550000</v>
      </c>
      <c r="T32" s="14">
        <f aca="true" t="shared" si="84" ref="T32:Z32">T28+T30+T31</f>
        <v>6550000</v>
      </c>
      <c r="U32" s="14">
        <f t="shared" si="84"/>
        <v>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185407260</v>
      </c>
      <c r="AB32" s="14">
        <f aca="true" t="shared" si="85" ref="AB32:AH32">AB28+AB30+AB31</f>
        <v>185484585</v>
      </c>
      <c r="AC32" s="14">
        <f t="shared" si="85"/>
        <v>0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87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183453249</v>
      </c>
      <c r="AS32" s="14">
        <f aca="true" t="shared" si="87" ref="AS32:AY32">SUM(AS28:AS31)</f>
        <v>183515574</v>
      </c>
      <c r="AT32" s="14">
        <f t="shared" si="87"/>
        <v>0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1954011</v>
      </c>
      <c r="BA32" s="14">
        <f aca="true" t="shared" si="88" ref="BA32:BG32">SUM(BA28:BA31)</f>
        <v>1969011</v>
      </c>
      <c r="BB32" s="14">
        <f t="shared" si="88"/>
        <v>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185407260</v>
      </c>
      <c r="BI32" s="14">
        <f aca="true" t="shared" si="89" ref="BI32:BO32">SUM(BI28:BI31)</f>
        <v>185484585</v>
      </c>
      <c r="BJ32" s="14">
        <f t="shared" si="89"/>
        <v>0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70">
        <f t="shared" si="2"/>
        <v>0</v>
      </c>
      <c r="BQ32" s="270">
        <f t="shared" si="3"/>
        <v>62325</v>
      </c>
      <c r="BR32" s="270">
        <f t="shared" si="4"/>
        <v>15000</v>
      </c>
      <c r="BS32" s="270">
        <f t="shared" si="5"/>
        <v>77325</v>
      </c>
      <c r="BT32" s="270">
        <f t="shared" si="6"/>
        <v>0</v>
      </c>
      <c r="BV32" s="270">
        <f t="shared" si="7"/>
        <v>0</v>
      </c>
      <c r="BW32" s="270">
        <f t="shared" si="8"/>
        <v>77325</v>
      </c>
      <c r="BX32" s="270">
        <f t="shared" si="9"/>
        <v>0</v>
      </c>
      <c r="BY32" s="270">
        <f t="shared" si="10"/>
        <v>77325</v>
      </c>
      <c r="BZ32" s="270">
        <f t="shared" si="11"/>
        <v>0</v>
      </c>
    </row>
    <row r="33" spans="61:67" ht="15">
      <c r="BI33" s="205" t="s">
        <v>525</v>
      </c>
      <c r="BJ33" s="205" t="s">
        <v>525</v>
      </c>
      <c r="BK33" s="205" t="s">
        <v>525</v>
      </c>
      <c r="BL33" s="205" t="s">
        <v>525</v>
      </c>
      <c r="BM33" s="205" t="s">
        <v>525</v>
      </c>
      <c r="BN33" s="205" t="s">
        <v>525</v>
      </c>
      <c r="BO33" s="205" t="s">
        <v>525</v>
      </c>
    </row>
  </sheetData>
  <sheetProtection/>
  <mergeCells count="141">
    <mergeCell ref="S11:S12"/>
    <mergeCell ref="AP23:AP25"/>
    <mergeCell ref="AJ23:AJ25"/>
    <mergeCell ref="BA23:BA25"/>
    <mergeCell ref="AX23:AX25"/>
    <mergeCell ref="AY14:AY16"/>
    <mergeCell ref="AW14:AW16"/>
    <mergeCell ref="AW23:AW25"/>
    <mergeCell ref="X11:X12"/>
    <mergeCell ref="AI5:AI6"/>
    <mergeCell ref="BH29:BH31"/>
    <mergeCell ref="BF23:BF25"/>
    <mergeCell ref="AI29:AI31"/>
    <mergeCell ref="AX29:AX31"/>
    <mergeCell ref="AI23:AI25"/>
    <mergeCell ref="BH23:BH25"/>
    <mergeCell ref="BO29:BO31"/>
    <mergeCell ref="BO23:BO25"/>
    <mergeCell ref="BG23:BG25"/>
    <mergeCell ref="BG14:BG16"/>
    <mergeCell ref="BO14:BO16"/>
    <mergeCell ref="W11:W12"/>
    <mergeCell ref="Y11:Y12"/>
    <mergeCell ref="AA11:AA12"/>
    <mergeCell ref="Q11:Q12"/>
    <mergeCell ref="BN23:BN25"/>
    <mergeCell ref="AG11:AG12"/>
    <mergeCell ref="BN14:BN16"/>
    <mergeCell ref="AS23:AS25"/>
    <mergeCell ref="AX14:AX16"/>
    <mergeCell ref="BH14:BH16"/>
    <mergeCell ref="BI29:BI31"/>
    <mergeCell ref="BA29:BA31"/>
    <mergeCell ref="BG29:BG31"/>
    <mergeCell ref="J11:J12"/>
    <mergeCell ref="R11:R12"/>
    <mergeCell ref="Z11:Z12"/>
    <mergeCell ref="L11:L12"/>
    <mergeCell ref="AH11:AH12"/>
    <mergeCell ref="U11:U12"/>
    <mergeCell ref="V11:V12"/>
    <mergeCell ref="AP14:AP16"/>
    <mergeCell ref="AP29:AP31"/>
    <mergeCell ref="AN23:AN25"/>
    <mergeCell ref="BN29:BN31"/>
    <mergeCell ref="AZ29:AZ31"/>
    <mergeCell ref="BI23:BI25"/>
    <mergeCell ref="AQ23:AQ25"/>
    <mergeCell ref="AY23:AY25"/>
    <mergeCell ref="AY29:AY31"/>
    <mergeCell ref="AQ29:AQ31"/>
    <mergeCell ref="AS14:AS16"/>
    <mergeCell ref="BF14:BF16"/>
    <mergeCell ref="AQ14:AQ16"/>
    <mergeCell ref="AO23:AO25"/>
    <mergeCell ref="AL29:AL31"/>
    <mergeCell ref="BF29:BF31"/>
    <mergeCell ref="AM29:AM31"/>
    <mergeCell ref="AR23:AR25"/>
    <mergeCell ref="AR29:AR31"/>
    <mergeCell ref="AR14:AR16"/>
    <mergeCell ref="B5:B6"/>
    <mergeCell ref="B11:B12"/>
    <mergeCell ref="I11:I12"/>
    <mergeCell ref="C11:C12"/>
    <mergeCell ref="AK29:AK31"/>
    <mergeCell ref="AK14:AK16"/>
    <mergeCell ref="AJ29:AJ31"/>
    <mergeCell ref="AI14:AI16"/>
    <mergeCell ref="AJ14:AJ16"/>
    <mergeCell ref="AK23:AK25"/>
    <mergeCell ref="B27:AH27"/>
    <mergeCell ref="B7:AH7"/>
    <mergeCell ref="K11:K12"/>
    <mergeCell ref="D11:D12"/>
    <mergeCell ref="B18:AH18"/>
    <mergeCell ref="A1:BN1"/>
    <mergeCell ref="T11:T12"/>
    <mergeCell ref="AB11:AB12"/>
    <mergeCell ref="BA14:BA16"/>
    <mergeCell ref="BI14:BI16"/>
    <mergeCell ref="AI7:BI7"/>
    <mergeCell ref="AI18:BI18"/>
    <mergeCell ref="AI27:BI27"/>
    <mergeCell ref="AL14:AL16"/>
    <mergeCell ref="AM14:AM16"/>
    <mergeCell ref="AN14:AN16"/>
    <mergeCell ref="AO14:AO16"/>
    <mergeCell ref="AL23:AL25"/>
    <mergeCell ref="AM23:AM25"/>
    <mergeCell ref="AZ14:AZ16"/>
    <mergeCell ref="AN29:AN31"/>
    <mergeCell ref="AO29:AO31"/>
    <mergeCell ref="AT14:AT16"/>
    <mergeCell ref="AU14:AU16"/>
    <mergeCell ref="AV14:AV16"/>
    <mergeCell ref="AS29:AS31"/>
    <mergeCell ref="AT23:AT25"/>
    <mergeCell ref="AU23:AU25"/>
    <mergeCell ref="AV23:AV25"/>
    <mergeCell ref="AT29:AT31"/>
    <mergeCell ref="AV29:AV31"/>
    <mergeCell ref="AW29:AW31"/>
    <mergeCell ref="BC14:BC16"/>
    <mergeCell ref="BD14:BD16"/>
    <mergeCell ref="BE14:BE16"/>
    <mergeCell ref="BB23:BB25"/>
    <mergeCell ref="BC23:BC25"/>
    <mergeCell ref="BD23:BD25"/>
    <mergeCell ref="BE23:BE25"/>
    <mergeCell ref="AZ23:AZ25"/>
    <mergeCell ref="BM14:BM16"/>
    <mergeCell ref="BJ23:BJ25"/>
    <mergeCell ref="BK23:BK25"/>
    <mergeCell ref="BL23:BL25"/>
    <mergeCell ref="BM23:BM25"/>
    <mergeCell ref="BB29:BB31"/>
    <mergeCell ref="BC29:BC31"/>
    <mergeCell ref="BD29:BD31"/>
    <mergeCell ref="BE29:BE31"/>
    <mergeCell ref="BJ14:BJ16"/>
    <mergeCell ref="BM29:BM31"/>
    <mergeCell ref="E11:E12"/>
    <mergeCell ref="F11:F12"/>
    <mergeCell ref="G11:G12"/>
    <mergeCell ref="H11:H12"/>
    <mergeCell ref="M11:M12"/>
    <mergeCell ref="N11:N12"/>
    <mergeCell ref="O11:O12"/>
    <mergeCell ref="P11:P12"/>
    <mergeCell ref="BL14:BL16"/>
    <mergeCell ref="AC11:AC12"/>
    <mergeCell ref="AD11:AD12"/>
    <mergeCell ref="AE11:AE12"/>
    <mergeCell ref="AF11:AF12"/>
    <mergeCell ref="BL29:BL31"/>
    <mergeCell ref="BK14:BK16"/>
    <mergeCell ref="BJ29:BJ31"/>
    <mergeCell ref="BK29:BK31"/>
    <mergeCell ref="BB14:BB16"/>
    <mergeCell ref="AU29:AU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&amp;R&amp;"Arial,Normál"&amp;10 1. melléklet a 8/2019.(V.17.) önkormányzati rendelethez
"&amp;"Arial,Dőlt"1. melléklet az 5/2019.(III.14.) önkormányzati rendelethez&amp;"Arial,Normál"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9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7109375" style="2" customWidth="1"/>
    <col min="2" max="2" width="50.00390625" style="2" customWidth="1"/>
    <col min="3" max="3" width="5.7109375" style="2" customWidth="1"/>
    <col min="4" max="4" width="12.421875" style="2" hidden="1" customWidth="1"/>
    <col min="5" max="5" width="12.421875" style="2" customWidth="1"/>
    <col min="6" max="12" width="12.421875" style="2" hidden="1" customWidth="1"/>
    <col min="13" max="13" width="12.421875" style="2" customWidth="1"/>
    <col min="14" max="20" width="12.421875" style="2" hidden="1" customWidth="1"/>
    <col min="21" max="21" width="12.421875" style="2" customWidth="1"/>
    <col min="22" max="27" width="12.421875" style="2" hidden="1" customWidth="1"/>
    <col min="28" max="31" width="0" style="2" hidden="1" customWidth="1"/>
    <col min="32" max="16384" width="9.140625" style="2" customWidth="1"/>
  </cols>
  <sheetData>
    <row r="1" spans="1:26" ht="15.75">
      <c r="A1" s="292" t="s">
        <v>683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5.75">
      <c r="A2" s="292" t="s">
        <v>463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5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4:27" ht="15.75" hidden="1">
      <c r="D4" s="132" t="s">
        <v>692</v>
      </c>
      <c r="E4" s="132" t="s">
        <v>752</v>
      </c>
      <c r="F4" s="132"/>
      <c r="G4" s="132"/>
      <c r="H4" s="132"/>
      <c r="I4" s="132"/>
      <c r="J4" s="132"/>
      <c r="K4" s="132"/>
      <c r="L4" s="132" t="s">
        <v>692</v>
      </c>
      <c r="M4" s="132" t="s">
        <v>752</v>
      </c>
      <c r="N4" s="132"/>
      <c r="O4" s="132"/>
      <c r="P4" s="132"/>
      <c r="Q4" s="132"/>
      <c r="R4" s="132"/>
      <c r="S4" s="132"/>
      <c r="T4" s="132" t="s">
        <v>692</v>
      </c>
      <c r="U4" s="132" t="s">
        <v>752</v>
      </c>
      <c r="V4" s="132"/>
      <c r="W4" s="132"/>
      <c r="X4" s="132"/>
      <c r="Y4" s="132"/>
      <c r="Z4" s="132"/>
      <c r="AA4" s="132"/>
    </row>
    <row r="5" spans="1:27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s="3" customFormat="1" ht="15.75">
      <c r="A6" s="1">
        <v>1</v>
      </c>
      <c r="B6" s="296" t="s">
        <v>9</v>
      </c>
      <c r="C6" s="296" t="s">
        <v>140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s="3" customFormat="1" ht="31.5">
      <c r="A7" s="1">
        <v>2</v>
      </c>
      <c r="B7" s="297"/>
      <c r="C7" s="297"/>
      <c r="D7" s="38" t="s">
        <v>693</v>
      </c>
      <c r="E7" s="38" t="s">
        <v>693</v>
      </c>
      <c r="F7" s="38" t="s">
        <v>693</v>
      </c>
      <c r="G7" s="38" t="s">
        <v>693</v>
      </c>
      <c r="H7" s="38" t="s">
        <v>693</v>
      </c>
      <c r="I7" s="38" t="s">
        <v>693</v>
      </c>
      <c r="J7" s="38" t="s">
        <v>693</v>
      </c>
      <c r="K7" s="38" t="s">
        <v>693</v>
      </c>
      <c r="L7" s="38" t="s">
        <v>693</v>
      </c>
      <c r="M7" s="38" t="s">
        <v>693</v>
      </c>
      <c r="N7" s="38" t="s">
        <v>693</v>
      </c>
      <c r="O7" s="38" t="s">
        <v>693</v>
      </c>
      <c r="P7" s="38" t="s">
        <v>693</v>
      </c>
      <c r="Q7" s="38" t="s">
        <v>693</v>
      </c>
      <c r="R7" s="38" t="s">
        <v>693</v>
      </c>
      <c r="S7" s="38" t="s">
        <v>693</v>
      </c>
      <c r="T7" s="38" t="s">
        <v>693</v>
      </c>
      <c r="U7" s="38" t="s">
        <v>693</v>
      </c>
      <c r="V7" s="38" t="s">
        <v>693</v>
      </c>
      <c r="W7" s="38" t="s">
        <v>693</v>
      </c>
      <c r="X7" s="38" t="s">
        <v>693</v>
      </c>
      <c r="Y7" s="38" t="s">
        <v>693</v>
      </c>
      <c r="Z7" s="38" t="s">
        <v>693</v>
      </c>
      <c r="AA7" s="38" t="s">
        <v>693</v>
      </c>
    </row>
    <row r="8" spans="1:31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69">
        <f aca="true" t="shared" si="0" ref="AB8:AB39">E8-D8</f>
        <v>0</v>
      </c>
      <c r="AC8" s="269">
        <f aca="true" t="shared" si="1" ref="AC8:AC39">M8-L8</f>
        <v>0</v>
      </c>
      <c r="AD8" s="269">
        <f aca="true" t="shared" si="2" ref="AD8:AD39">U8-T8</f>
        <v>0</v>
      </c>
      <c r="AE8" s="269">
        <f aca="true" t="shared" si="3" ref="AE8:AE39">AD8-AB8-AC8</f>
        <v>0</v>
      </c>
    </row>
    <row r="9" spans="1:31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D9+L9</f>
        <v>0</v>
      </c>
      <c r="U9" s="5">
        <f aca="true" t="shared" si="4" ref="U9:AA9">E9+M9</f>
        <v>0</v>
      </c>
      <c r="V9" s="5">
        <f t="shared" si="4"/>
        <v>0</v>
      </c>
      <c r="W9" s="5">
        <f t="shared" si="4"/>
        <v>0</v>
      </c>
      <c r="X9" s="5">
        <f t="shared" si="4"/>
        <v>0</v>
      </c>
      <c r="Y9" s="5">
        <f t="shared" si="4"/>
        <v>0</v>
      </c>
      <c r="Z9" s="5">
        <f t="shared" si="4"/>
        <v>0</v>
      </c>
      <c r="AA9" s="5">
        <f t="shared" si="4"/>
        <v>0</v>
      </c>
      <c r="AB9" s="269">
        <f t="shared" si="0"/>
        <v>0</v>
      </c>
      <c r="AC9" s="269">
        <f t="shared" si="1"/>
        <v>0</v>
      </c>
      <c r="AD9" s="269">
        <f t="shared" si="2"/>
        <v>0</v>
      </c>
      <c r="AE9" s="269">
        <f t="shared" si="3"/>
        <v>0</v>
      </c>
    </row>
    <row r="10" spans="1:31" s="3" customFormat="1" ht="31.5">
      <c r="A10" s="1">
        <v>4</v>
      </c>
      <c r="B10" s="7" t="s">
        <v>197</v>
      </c>
      <c r="C10" s="97"/>
      <c r="D10" s="5">
        <f>SUM(D9)</f>
        <v>0</v>
      </c>
      <c r="E10" s="5">
        <f>SUM(E9)</f>
        <v>0</v>
      </c>
      <c r="F10" s="5"/>
      <c r="G10" s="5"/>
      <c r="H10" s="5"/>
      <c r="I10" s="5"/>
      <c r="J10" s="5"/>
      <c r="K10" s="5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69">
        <f t="shared" si="0"/>
        <v>0</v>
      </c>
      <c r="AC10" s="269">
        <f t="shared" si="1"/>
        <v>0</v>
      </c>
      <c r="AD10" s="269">
        <f t="shared" si="2"/>
        <v>0</v>
      </c>
      <c r="AE10" s="269">
        <f t="shared" si="3"/>
        <v>0</v>
      </c>
    </row>
    <row r="11" spans="1:31" s="3" customFormat="1" ht="15.75" hidden="1">
      <c r="A11" s="1"/>
      <c r="B11" s="117"/>
      <c r="C11" s="97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>D11+L11</f>
        <v>0</v>
      </c>
      <c r="U11" s="5">
        <f aca="true" t="shared" si="5" ref="U11:AA14">E11+M11</f>
        <v>0</v>
      </c>
      <c r="V11" s="5">
        <f t="shared" si="5"/>
        <v>0</v>
      </c>
      <c r="W11" s="5">
        <f t="shared" si="5"/>
        <v>0</v>
      </c>
      <c r="X11" s="5">
        <f t="shared" si="5"/>
        <v>0</v>
      </c>
      <c r="Y11" s="5">
        <f t="shared" si="5"/>
        <v>0</v>
      </c>
      <c r="Z11" s="5">
        <f t="shared" si="5"/>
        <v>0</v>
      </c>
      <c r="AA11" s="5">
        <f t="shared" si="5"/>
        <v>0</v>
      </c>
      <c r="AB11" s="269">
        <f t="shared" si="0"/>
        <v>0</v>
      </c>
      <c r="AC11" s="269">
        <f t="shared" si="1"/>
        <v>0</v>
      </c>
      <c r="AD11" s="269">
        <f t="shared" si="2"/>
        <v>0</v>
      </c>
      <c r="AE11" s="269">
        <f t="shared" si="3"/>
        <v>0</v>
      </c>
    </row>
    <row r="12" spans="1:31" s="3" customFormat="1" ht="15.75">
      <c r="A12" s="1">
        <v>5</v>
      </c>
      <c r="B12" s="7" t="s">
        <v>589</v>
      </c>
      <c r="C12" s="97">
        <v>2</v>
      </c>
      <c r="D12" s="5">
        <v>68964023</v>
      </c>
      <c r="E12" s="5">
        <v>68964023</v>
      </c>
      <c r="F12" s="5"/>
      <c r="G12" s="5"/>
      <c r="H12" s="5"/>
      <c r="I12" s="5"/>
      <c r="J12" s="5"/>
      <c r="K12" s="5"/>
      <c r="L12" s="5">
        <v>18620287</v>
      </c>
      <c r="M12" s="5">
        <v>18620287</v>
      </c>
      <c r="N12" s="5"/>
      <c r="O12" s="5"/>
      <c r="P12" s="5"/>
      <c r="Q12" s="5"/>
      <c r="R12" s="5"/>
      <c r="S12" s="5"/>
      <c r="T12" s="5">
        <f>D12+L12</f>
        <v>87584310</v>
      </c>
      <c r="U12" s="5">
        <f t="shared" si="5"/>
        <v>87584310</v>
      </c>
      <c r="V12" s="5">
        <f t="shared" si="5"/>
        <v>0</v>
      </c>
      <c r="W12" s="5">
        <f t="shared" si="5"/>
        <v>0</v>
      </c>
      <c r="X12" s="5">
        <f t="shared" si="5"/>
        <v>0</v>
      </c>
      <c r="Y12" s="5">
        <f t="shared" si="5"/>
        <v>0</v>
      </c>
      <c r="Z12" s="5">
        <f t="shared" si="5"/>
        <v>0</v>
      </c>
      <c r="AA12" s="5">
        <f t="shared" si="5"/>
        <v>0</v>
      </c>
      <c r="AB12" s="269">
        <f t="shared" si="0"/>
        <v>0</v>
      </c>
      <c r="AC12" s="269">
        <f t="shared" si="1"/>
        <v>0</v>
      </c>
      <c r="AD12" s="269">
        <f t="shared" si="2"/>
        <v>0</v>
      </c>
      <c r="AE12" s="269">
        <f t="shared" si="3"/>
        <v>0</v>
      </c>
    </row>
    <row r="13" spans="1:31" s="3" customFormat="1" ht="15.75" customHeight="1" hidden="1">
      <c r="A13" s="1"/>
      <c r="B13" s="117"/>
      <c r="C13" s="97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>D13+L13</f>
        <v>0</v>
      </c>
      <c r="U13" s="5">
        <f t="shared" si="5"/>
        <v>0</v>
      </c>
      <c r="V13" s="5">
        <f t="shared" si="5"/>
        <v>0</v>
      </c>
      <c r="W13" s="5">
        <f t="shared" si="5"/>
        <v>0</v>
      </c>
      <c r="X13" s="5">
        <f t="shared" si="5"/>
        <v>0</v>
      </c>
      <c r="Y13" s="5">
        <f t="shared" si="5"/>
        <v>0</v>
      </c>
      <c r="Z13" s="5">
        <f t="shared" si="5"/>
        <v>0</v>
      </c>
      <c r="AA13" s="5">
        <f t="shared" si="5"/>
        <v>0</v>
      </c>
      <c r="AB13" s="269">
        <f t="shared" si="0"/>
        <v>0</v>
      </c>
      <c r="AC13" s="269">
        <f t="shared" si="1"/>
        <v>0</v>
      </c>
      <c r="AD13" s="269">
        <f t="shared" si="2"/>
        <v>0</v>
      </c>
      <c r="AE13" s="269">
        <f t="shared" si="3"/>
        <v>0</v>
      </c>
    </row>
    <row r="14" spans="1:31" s="3" customFormat="1" ht="15.75" customHeight="1" hidden="1">
      <c r="A14" s="1"/>
      <c r="B14" s="117"/>
      <c r="C14" s="9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>D14+L14</f>
        <v>0</v>
      </c>
      <c r="U14" s="5">
        <f t="shared" si="5"/>
        <v>0</v>
      </c>
      <c r="V14" s="5">
        <f t="shared" si="5"/>
        <v>0</v>
      </c>
      <c r="W14" s="5">
        <f t="shared" si="5"/>
        <v>0</v>
      </c>
      <c r="X14" s="5">
        <f t="shared" si="5"/>
        <v>0</v>
      </c>
      <c r="Y14" s="5">
        <f t="shared" si="5"/>
        <v>0</v>
      </c>
      <c r="Z14" s="5">
        <f t="shared" si="5"/>
        <v>0</v>
      </c>
      <c r="AA14" s="5">
        <f t="shared" si="5"/>
        <v>0</v>
      </c>
      <c r="AB14" s="269">
        <f t="shared" si="0"/>
        <v>0</v>
      </c>
      <c r="AC14" s="269">
        <f t="shared" si="1"/>
        <v>0</v>
      </c>
      <c r="AD14" s="269">
        <f t="shared" si="2"/>
        <v>0</v>
      </c>
      <c r="AE14" s="269">
        <f t="shared" si="3"/>
        <v>0</v>
      </c>
    </row>
    <row r="15" spans="1:31" s="3" customFormat="1" ht="15.75">
      <c r="A15" s="1">
        <v>6</v>
      </c>
      <c r="B15" s="7" t="s">
        <v>196</v>
      </c>
      <c r="C15" s="97"/>
      <c r="D15" s="5">
        <f>SUM(D11:D14)</f>
        <v>68964023</v>
      </c>
      <c r="E15" s="5">
        <f>SUM(E11:E14)</f>
        <v>68964023</v>
      </c>
      <c r="F15" s="5"/>
      <c r="G15" s="5"/>
      <c r="H15" s="5"/>
      <c r="I15" s="5"/>
      <c r="J15" s="5"/>
      <c r="K15" s="5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269">
        <f t="shared" si="0"/>
        <v>0</v>
      </c>
      <c r="AC15" s="269">
        <f t="shared" si="1"/>
        <v>0</v>
      </c>
      <c r="AD15" s="269">
        <f t="shared" si="2"/>
        <v>0</v>
      </c>
      <c r="AE15" s="269">
        <f t="shared" si="3"/>
        <v>0</v>
      </c>
    </row>
    <row r="16" spans="1:31" s="3" customFormat="1" ht="15.75" customHeight="1" hidden="1">
      <c r="A16" s="1"/>
      <c r="B16" s="7"/>
      <c r="C16" s="97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D16+L16</f>
        <v>0</v>
      </c>
      <c r="U16" s="5">
        <f aca="true" t="shared" si="6" ref="U16:AA16">E16+M16</f>
        <v>0</v>
      </c>
      <c r="V16" s="5">
        <f t="shared" si="6"/>
        <v>0</v>
      </c>
      <c r="W16" s="5">
        <f t="shared" si="6"/>
        <v>0</v>
      </c>
      <c r="X16" s="5">
        <f t="shared" si="6"/>
        <v>0</v>
      </c>
      <c r="Y16" s="5">
        <f t="shared" si="6"/>
        <v>0</v>
      </c>
      <c r="Z16" s="5">
        <f t="shared" si="6"/>
        <v>0</v>
      </c>
      <c r="AA16" s="5">
        <f t="shared" si="6"/>
        <v>0</v>
      </c>
      <c r="AB16" s="269">
        <f t="shared" si="0"/>
        <v>0</v>
      </c>
      <c r="AC16" s="269">
        <f t="shared" si="1"/>
        <v>0</v>
      </c>
      <c r="AD16" s="269">
        <f t="shared" si="2"/>
        <v>0</v>
      </c>
      <c r="AE16" s="269">
        <f t="shared" si="3"/>
        <v>0</v>
      </c>
    </row>
    <row r="17" spans="1:31" s="3" customFormat="1" ht="32.25" customHeight="1" hidden="1">
      <c r="A17" s="1"/>
      <c r="B17" s="7" t="s">
        <v>195</v>
      </c>
      <c r="C17" s="97"/>
      <c r="D17" s="5">
        <f>SUM(D16)</f>
        <v>0</v>
      </c>
      <c r="E17" s="5">
        <f>SUM(E16)</f>
        <v>0</v>
      </c>
      <c r="F17" s="5"/>
      <c r="G17" s="5"/>
      <c r="H17" s="5"/>
      <c r="I17" s="5"/>
      <c r="J17" s="5"/>
      <c r="K17" s="5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269">
        <f t="shared" si="0"/>
        <v>0</v>
      </c>
      <c r="AC17" s="269">
        <f t="shared" si="1"/>
        <v>0</v>
      </c>
      <c r="AD17" s="269">
        <f t="shared" si="2"/>
        <v>0</v>
      </c>
      <c r="AE17" s="269">
        <f t="shared" si="3"/>
        <v>0</v>
      </c>
    </row>
    <row r="18" spans="1:31" s="3" customFormat="1" ht="15.75" hidden="1">
      <c r="A18" s="1"/>
      <c r="B18" s="117"/>
      <c r="C18" s="97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>D18+L18</f>
        <v>0</v>
      </c>
      <c r="U18" s="5">
        <f aca="true" t="shared" si="7" ref="U18:AA21">E18+M18</f>
        <v>0</v>
      </c>
      <c r="V18" s="5">
        <f t="shared" si="7"/>
        <v>0</v>
      </c>
      <c r="W18" s="5">
        <f t="shared" si="7"/>
        <v>0</v>
      </c>
      <c r="X18" s="5">
        <f t="shared" si="7"/>
        <v>0</v>
      </c>
      <c r="Y18" s="5">
        <f t="shared" si="7"/>
        <v>0</v>
      </c>
      <c r="Z18" s="5">
        <f t="shared" si="7"/>
        <v>0</v>
      </c>
      <c r="AA18" s="5">
        <f t="shared" si="7"/>
        <v>0</v>
      </c>
      <c r="AB18" s="269">
        <f t="shared" si="0"/>
        <v>0</v>
      </c>
      <c r="AC18" s="269">
        <f t="shared" si="1"/>
        <v>0</v>
      </c>
      <c r="AD18" s="269">
        <f t="shared" si="2"/>
        <v>0</v>
      </c>
      <c r="AE18" s="269">
        <f t="shared" si="3"/>
        <v>0</v>
      </c>
    </row>
    <row r="19" spans="1:31" s="3" customFormat="1" ht="15.75" hidden="1">
      <c r="A19" s="1"/>
      <c r="B19" s="117"/>
      <c r="C19" s="97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>D19+L19</f>
        <v>0</v>
      </c>
      <c r="U19" s="5">
        <f t="shared" si="7"/>
        <v>0</v>
      </c>
      <c r="V19" s="5">
        <f t="shared" si="7"/>
        <v>0</v>
      </c>
      <c r="W19" s="5">
        <f t="shared" si="7"/>
        <v>0</v>
      </c>
      <c r="X19" s="5">
        <f t="shared" si="7"/>
        <v>0</v>
      </c>
      <c r="Y19" s="5">
        <f t="shared" si="7"/>
        <v>0</v>
      </c>
      <c r="Z19" s="5">
        <f t="shared" si="7"/>
        <v>0</v>
      </c>
      <c r="AA19" s="5">
        <f t="shared" si="7"/>
        <v>0</v>
      </c>
      <c r="AB19" s="269">
        <f t="shared" si="0"/>
        <v>0</v>
      </c>
      <c r="AC19" s="269">
        <f t="shared" si="1"/>
        <v>0</v>
      </c>
      <c r="AD19" s="269">
        <f t="shared" si="2"/>
        <v>0</v>
      </c>
      <c r="AE19" s="269">
        <f t="shared" si="3"/>
        <v>0</v>
      </c>
    </row>
    <row r="20" spans="1:31" s="3" customFormat="1" ht="15.75" hidden="1">
      <c r="A20" s="1"/>
      <c r="B20" s="7"/>
      <c r="C20" s="97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D20+L20</f>
        <v>0</v>
      </c>
      <c r="U20" s="5">
        <f t="shared" si="7"/>
        <v>0</v>
      </c>
      <c r="V20" s="5">
        <f t="shared" si="7"/>
        <v>0</v>
      </c>
      <c r="W20" s="5">
        <f t="shared" si="7"/>
        <v>0</v>
      </c>
      <c r="X20" s="5">
        <f t="shared" si="7"/>
        <v>0</v>
      </c>
      <c r="Y20" s="5">
        <f t="shared" si="7"/>
        <v>0</v>
      </c>
      <c r="Z20" s="5">
        <f t="shared" si="7"/>
        <v>0</v>
      </c>
      <c r="AA20" s="5">
        <f t="shared" si="7"/>
        <v>0</v>
      </c>
      <c r="AB20" s="269">
        <f t="shared" si="0"/>
        <v>0</v>
      </c>
      <c r="AC20" s="269">
        <f t="shared" si="1"/>
        <v>0</v>
      </c>
      <c r="AD20" s="269">
        <f t="shared" si="2"/>
        <v>0</v>
      </c>
      <c r="AE20" s="269">
        <f t="shared" si="3"/>
        <v>0</v>
      </c>
    </row>
    <row r="21" spans="1:31" s="3" customFormat="1" ht="15.75" hidden="1">
      <c r="A21" s="1"/>
      <c r="B21" s="7"/>
      <c r="C21" s="97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>D21+L21</f>
        <v>0</v>
      </c>
      <c r="U21" s="5">
        <f t="shared" si="7"/>
        <v>0</v>
      </c>
      <c r="V21" s="5">
        <f t="shared" si="7"/>
        <v>0</v>
      </c>
      <c r="W21" s="5">
        <f t="shared" si="7"/>
        <v>0</v>
      </c>
      <c r="X21" s="5">
        <f t="shared" si="7"/>
        <v>0</v>
      </c>
      <c r="Y21" s="5">
        <f t="shared" si="7"/>
        <v>0</v>
      </c>
      <c r="Z21" s="5">
        <f t="shared" si="7"/>
        <v>0</v>
      </c>
      <c r="AA21" s="5">
        <f t="shared" si="7"/>
        <v>0</v>
      </c>
      <c r="AB21" s="269">
        <f t="shared" si="0"/>
        <v>0</v>
      </c>
      <c r="AC21" s="269">
        <f t="shared" si="1"/>
        <v>0</v>
      </c>
      <c r="AD21" s="269">
        <f t="shared" si="2"/>
        <v>0</v>
      </c>
      <c r="AE21" s="269">
        <f t="shared" si="3"/>
        <v>0</v>
      </c>
    </row>
    <row r="22" spans="1:31" s="3" customFormat="1" ht="31.5">
      <c r="A22" s="1">
        <v>7</v>
      </c>
      <c r="B22" s="7" t="s">
        <v>195</v>
      </c>
      <c r="C22" s="97"/>
      <c r="D22" s="5">
        <f>SUM(D20:D21)</f>
        <v>0</v>
      </c>
      <c r="E22" s="5">
        <f>SUM(E20:E21)</f>
        <v>0</v>
      </c>
      <c r="F22" s="5"/>
      <c r="G22" s="5"/>
      <c r="H22" s="5"/>
      <c r="I22" s="5"/>
      <c r="J22" s="5"/>
      <c r="K22" s="5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269">
        <f t="shared" si="0"/>
        <v>0</v>
      </c>
      <c r="AC22" s="269">
        <f t="shared" si="1"/>
        <v>0</v>
      </c>
      <c r="AD22" s="269">
        <f t="shared" si="2"/>
        <v>0</v>
      </c>
      <c r="AE22" s="269">
        <f t="shared" si="3"/>
        <v>0</v>
      </c>
    </row>
    <row r="23" spans="1:31" s="3" customFormat="1" ht="15.75" hidden="1">
      <c r="A23" s="1"/>
      <c r="B23" s="117"/>
      <c r="C23" s="97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 aca="true" t="shared" si="8" ref="T23:T40">D23+L23</f>
        <v>0</v>
      </c>
      <c r="U23" s="5">
        <f aca="true" t="shared" si="9" ref="U23:U40">E23+M23</f>
        <v>0</v>
      </c>
      <c r="V23" s="5">
        <f aca="true" t="shared" si="10" ref="V23:V40">F23+N23</f>
        <v>0</v>
      </c>
      <c r="W23" s="5">
        <f aca="true" t="shared" si="11" ref="W23:W40">G23+O23</f>
        <v>0</v>
      </c>
      <c r="X23" s="5">
        <f aca="true" t="shared" si="12" ref="X23:X40">H23+P23</f>
        <v>0</v>
      </c>
      <c r="Y23" s="5">
        <f aca="true" t="shared" si="13" ref="Y23:Y40">I23+Q23</f>
        <v>0</v>
      </c>
      <c r="Z23" s="5">
        <f aca="true" t="shared" si="14" ref="Z23:Z40">J23+R23</f>
        <v>0</v>
      </c>
      <c r="AA23" s="5">
        <f aca="true" t="shared" si="15" ref="AA23:AA40">K23+S23</f>
        <v>0</v>
      </c>
      <c r="AB23" s="269">
        <f t="shared" si="0"/>
        <v>0</v>
      </c>
      <c r="AC23" s="269">
        <f t="shared" si="1"/>
        <v>0</v>
      </c>
      <c r="AD23" s="269">
        <f t="shared" si="2"/>
        <v>0</v>
      </c>
      <c r="AE23" s="269">
        <f t="shared" si="3"/>
        <v>0</v>
      </c>
    </row>
    <row r="24" spans="1:31" s="3" customFormat="1" ht="15.75" hidden="1">
      <c r="A24" s="1"/>
      <c r="B24" s="117"/>
      <c r="C24" s="97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8"/>
        <v>0</v>
      </c>
      <c r="U24" s="5">
        <f t="shared" si="9"/>
        <v>0</v>
      </c>
      <c r="V24" s="5">
        <f t="shared" si="10"/>
        <v>0</v>
      </c>
      <c r="W24" s="5">
        <f t="shared" si="11"/>
        <v>0</v>
      </c>
      <c r="X24" s="5">
        <f t="shared" si="12"/>
        <v>0</v>
      </c>
      <c r="Y24" s="5">
        <f t="shared" si="13"/>
        <v>0</v>
      </c>
      <c r="Z24" s="5">
        <f t="shared" si="14"/>
        <v>0</v>
      </c>
      <c r="AA24" s="5">
        <f t="shared" si="15"/>
        <v>0</v>
      </c>
      <c r="AB24" s="269">
        <f t="shared" si="0"/>
        <v>0</v>
      </c>
      <c r="AC24" s="269">
        <f t="shared" si="1"/>
        <v>0</v>
      </c>
      <c r="AD24" s="269">
        <f t="shared" si="2"/>
        <v>0</v>
      </c>
      <c r="AE24" s="269">
        <f t="shared" si="3"/>
        <v>0</v>
      </c>
    </row>
    <row r="25" spans="1:31" s="3" customFormat="1" ht="15.75" hidden="1">
      <c r="A25" s="1"/>
      <c r="B25" s="117"/>
      <c r="C25" s="97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>D25+L25</f>
        <v>0</v>
      </c>
      <c r="U25" s="5">
        <f t="shared" si="9"/>
        <v>0</v>
      </c>
      <c r="V25" s="5">
        <f t="shared" si="10"/>
        <v>0</v>
      </c>
      <c r="W25" s="5">
        <f t="shared" si="11"/>
        <v>0</v>
      </c>
      <c r="X25" s="5">
        <f t="shared" si="12"/>
        <v>0</v>
      </c>
      <c r="Y25" s="5">
        <f t="shared" si="13"/>
        <v>0</v>
      </c>
      <c r="Z25" s="5">
        <f t="shared" si="14"/>
        <v>0</v>
      </c>
      <c r="AA25" s="5">
        <f t="shared" si="15"/>
        <v>0</v>
      </c>
      <c r="AB25" s="269">
        <f t="shared" si="0"/>
        <v>0</v>
      </c>
      <c r="AC25" s="269">
        <f t="shared" si="1"/>
        <v>0</v>
      </c>
      <c r="AD25" s="269">
        <f t="shared" si="2"/>
        <v>0</v>
      </c>
      <c r="AE25" s="269">
        <f t="shared" si="3"/>
        <v>0</v>
      </c>
    </row>
    <row r="26" spans="1:31" s="3" customFormat="1" ht="15.75" hidden="1">
      <c r="A26" s="1"/>
      <c r="B26" s="117"/>
      <c r="C26" s="97">
        <v>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8"/>
        <v>0</v>
      </c>
      <c r="U26" s="5">
        <f t="shared" si="9"/>
        <v>0</v>
      </c>
      <c r="V26" s="5">
        <f t="shared" si="10"/>
        <v>0</v>
      </c>
      <c r="W26" s="5">
        <f t="shared" si="11"/>
        <v>0</v>
      </c>
      <c r="X26" s="5">
        <f t="shared" si="12"/>
        <v>0</v>
      </c>
      <c r="Y26" s="5">
        <f t="shared" si="13"/>
        <v>0</v>
      </c>
      <c r="Z26" s="5">
        <f t="shared" si="14"/>
        <v>0</v>
      </c>
      <c r="AA26" s="5">
        <f t="shared" si="15"/>
        <v>0</v>
      </c>
      <c r="AB26" s="269">
        <f t="shared" si="0"/>
        <v>0</v>
      </c>
      <c r="AC26" s="269">
        <f t="shared" si="1"/>
        <v>0</v>
      </c>
      <c r="AD26" s="269">
        <f t="shared" si="2"/>
        <v>0</v>
      </c>
      <c r="AE26" s="269">
        <f t="shared" si="3"/>
        <v>0</v>
      </c>
    </row>
    <row r="27" spans="1:31" s="3" customFormat="1" ht="15.75" hidden="1">
      <c r="A27" s="1"/>
      <c r="B27" s="117"/>
      <c r="C27" s="97">
        <v>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8"/>
        <v>0</v>
      </c>
      <c r="U27" s="5">
        <f t="shared" si="9"/>
        <v>0</v>
      </c>
      <c r="V27" s="5">
        <f t="shared" si="10"/>
        <v>0</v>
      </c>
      <c r="W27" s="5">
        <f t="shared" si="11"/>
        <v>0</v>
      </c>
      <c r="X27" s="5">
        <f t="shared" si="12"/>
        <v>0</v>
      </c>
      <c r="Y27" s="5">
        <f t="shared" si="13"/>
        <v>0</v>
      </c>
      <c r="Z27" s="5">
        <f t="shared" si="14"/>
        <v>0</v>
      </c>
      <c r="AA27" s="5">
        <f t="shared" si="15"/>
        <v>0</v>
      </c>
      <c r="AB27" s="269">
        <f t="shared" si="0"/>
        <v>0</v>
      </c>
      <c r="AC27" s="269">
        <f t="shared" si="1"/>
        <v>0</v>
      </c>
      <c r="AD27" s="269">
        <f t="shared" si="2"/>
        <v>0</v>
      </c>
      <c r="AE27" s="269">
        <f t="shared" si="3"/>
        <v>0</v>
      </c>
    </row>
    <row r="28" spans="1:31" s="3" customFormat="1" ht="31.5">
      <c r="A28" s="1">
        <v>8</v>
      </c>
      <c r="B28" s="7" t="s">
        <v>687</v>
      </c>
      <c r="C28" s="97">
        <v>2</v>
      </c>
      <c r="D28" s="5">
        <v>8503899</v>
      </c>
      <c r="E28" s="5">
        <v>8503899</v>
      </c>
      <c r="F28" s="5"/>
      <c r="G28" s="5"/>
      <c r="H28" s="5"/>
      <c r="I28" s="5"/>
      <c r="J28" s="5"/>
      <c r="K28" s="5"/>
      <c r="L28" s="5">
        <v>2296054</v>
      </c>
      <c r="M28" s="5">
        <v>2296054</v>
      </c>
      <c r="N28" s="5"/>
      <c r="O28" s="5"/>
      <c r="P28" s="5"/>
      <c r="Q28" s="5"/>
      <c r="R28" s="5"/>
      <c r="S28" s="5"/>
      <c r="T28" s="5">
        <f t="shared" si="8"/>
        <v>10799953</v>
      </c>
      <c r="U28" s="5">
        <f t="shared" si="9"/>
        <v>10799953</v>
      </c>
      <c r="V28" s="5">
        <f t="shared" si="10"/>
        <v>0</v>
      </c>
      <c r="W28" s="5">
        <f t="shared" si="11"/>
        <v>0</v>
      </c>
      <c r="X28" s="5">
        <f t="shared" si="12"/>
        <v>0</v>
      </c>
      <c r="Y28" s="5">
        <f t="shared" si="13"/>
        <v>0</v>
      </c>
      <c r="Z28" s="5">
        <f t="shared" si="14"/>
        <v>0</v>
      </c>
      <c r="AA28" s="5">
        <f t="shared" si="15"/>
        <v>0</v>
      </c>
      <c r="AB28" s="269">
        <f t="shared" si="0"/>
        <v>0</v>
      </c>
      <c r="AC28" s="269">
        <f t="shared" si="1"/>
        <v>0</v>
      </c>
      <c r="AD28" s="269">
        <f t="shared" si="2"/>
        <v>0</v>
      </c>
      <c r="AE28" s="269">
        <f t="shared" si="3"/>
        <v>0</v>
      </c>
    </row>
    <row r="29" spans="1:31" s="3" customFormat="1" ht="15.75">
      <c r="A29" s="1">
        <v>9</v>
      </c>
      <c r="B29" s="61" t="s">
        <v>711</v>
      </c>
      <c r="C29" s="97">
        <v>2</v>
      </c>
      <c r="D29" s="5">
        <v>212598</v>
      </c>
      <c r="E29" s="5">
        <v>212598</v>
      </c>
      <c r="F29" s="5"/>
      <c r="G29" s="5"/>
      <c r="H29" s="5"/>
      <c r="I29" s="5"/>
      <c r="J29" s="5"/>
      <c r="K29" s="5"/>
      <c r="L29" s="5">
        <v>57402</v>
      </c>
      <c r="M29" s="5">
        <v>57402</v>
      </c>
      <c r="N29" s="5"/>
      <c r="O29" s="5"/>
      <c r="P29" s="5"/>
      <c r="Q29" s="5"/>
      <c r="R29" s="5"/>
      <c r="S29" s="5"/>
      <c r="T29" s="5">
        <f>D29+L29</f>
        <v>270000</v>
      </c>
      <c r="U29" s="5">
        <f t="shared" si="9"/>
        <v>270000</v>
      </c>
      <c r="V29" s="5">
        <f t="shared" si="10"/>
        <v>0</v>
      </c>
      <c r="W29" s="5">
        <f t="shared" si="11"/>
        <v>0</v>
      </c>
      <c r="X29" s="5">
        <f t="shared" si="12"/>
        <v>0</v>
      </c>
      <c r="Y29" s="5">
        <f t="shared" si="13"/>
        <v>0</v>
      </c>
      <c r="Z29" s="5">
        <f t="shared" si="14"/>
        <v>0</v>
      </c>
      <c r="AA29" s="5">
        <f t="shared" si="15"/>
        <v>0</v>
      </c>
      <c r="AB29" s="269">
        <f t="shared" si="0"/>
        <v>0</v>
      </c>
      <c r="AC29" s="269">
        <f t="shared" si="1"/>
        <v>0</v>
      </c>
      <c r="AD29" s="269">
        <f t="shared" si="2"/>
        <v>0</v>
      </c>
      <c r="AE29" s="269">
        <f t="shared" si="3"/>
        <v>0</v>
      </c>
    </row>
    <row r="30" spans="1:31" s="3" customFormat="1" ht="15.75">
      <c r="A30" s="1" t="s">
        <v>754</v>
      </c>
      <c r="B30" s="7" t="s">
        <v>753</v>
      </c>
      <c r="C30" s="97">
        <v>2</v>
      </c>
      <c r="D30" s="5">
        <v>0</v>
      </c>
      <c r="E30" s="5">
        <v>15290</v>
      </c>
      <c r="F30" s="5"/>
      <c r="G30" s="5"/>
      <c r="H30" s="5"/>
      <c r="I30" s="5"/>
      <c r="J30" s="5"/>
      <c r="K30" s="5"/>
      <c r="L30" s="5">
        <v>0</v>
      </c>
      <c r="M30" s="5">
        <v>4128</v>
      </c>
      <c r="N30" s="5"/>
      <c r="O30" s="5"/>
      <c r="P30" s="5"/>
      <c r="Q30" s="5"/>
      <c r="R30" s="5"/>
      <c r="S30" s="5"/>
      <c r="T30" s="5">
        <f t="shared" si="8"/>
        <v>0</v>
      </c>
      <c r="U30" s="5">
        <f t="shared" si="9"/>
        <v>19418</v>
      </c>
      <c r="V30" s="5">
        <f t="shared" si="10"/>
        <v>0</v>
      </c>
      <c r="W30" s="5">
        <f t="shared" si="11"/>
        <v>0</v>
      </c>
      <c r="X30" s="5">
        <f t="shared" si="12"/>
        <v>0</v>
      </c>
      <c r="Y30" s="5">
        <f t="shared" si="13"/>
        <v>0</v>
      </c>
      <c r="Z30" s="5">
        <f t="shared" si="14"/>
        <v>0</v>
      </c>
      <c r="AA30" s="5">
        <f t="shared" si="15"/>
        <v>0</v>
      </c>
      <c r="AB30" s="269">
        <f t="shared" si="0"/>
        <v>15290</v>
      </c>
      <c r="AC30" s="269">
        <f t="shared" si="1"/>
        <v>4128</v>
      </c>
      <c r="AD30" s="269">
        <f t="shared" si="2"/>
        <v>19418</v>
      </c>
      <c r="AE30" s="269">
        <f t="shared" si="3"/>
        <v>0</v>
      </c>
    </row>
    <row r="31" spans="1:31" s="3" customFormat="1" ht="15.75" hidden="1">
      <c r="A31" s="1"/>
      <c r="B31" s="7"/>
      <c r="C31" s="97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8"/>
        <v>0</v>
      </c>
      <c r="U31" s="5">
        <f t="shared" si="9"/>
        <v>0</v>
      </c>
      <c r="V31" s="5">
        <f t="shared" si="10"/>
        <v>0</v>
      </c>
      <c r="W31" s="5">
        <f t="shared" si="11"/>
        <v>0</v>
      </c>
      <c r="X31" s="5">
        <f t="shared" si="12"/>
        <v>0</v>
      </c>
      <c r="Y31" s="5">
        <f t="shared" si="13"/>
        <v>0</v>
      </c>
      <c r="Z31" s="5">
        <f t="shared" si="14"/>
        <v>0</v>
      </c>
      <c r="AA31" s="5">
        <f t="shared" si="15"/>
        <v>0</v>
      </c>
      <c r="AB31" s="269">
        <f t="shared" si="0"/>
        <v>0</v>
      </c>
      <c r="AC31" s="269">
        <f t="shared" si="1"/>
        <v>0</v>
      </c>
      <c r="AD31" s="269">
        <f t="shared" si="2"/>
        <v>0</v>
      </c>
      <c r="AE31" s="269">
        <f t="shared" si="3"/>
        <v>0</v>
      </c>
    </row>
    <row r="32" spans="1:31" s="3" customFormat="1" ht="15.75" hidden="1">
      <c r="A32" s="1"/>
      <c r="B32" s="7"/>
      <c r="C32" s="97"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8"/>
        <v>0</v>
      </c>
      <c r="U32" s="5">
        <f t="shared" si="9"/>
        <v>0</v>
      </c>
      <c r="V32" s="5">
        <f t="shared" si="10"/>
        <v>0</v>
      </c>
      <c r="W32" s="5">
        <f t="shared" si="11"/>
        <v>0</v>
      </c>
      <c r="X32" s="5">
        <f t="shared" si="12"/>
        <v>0</v>
      </c>
      <c r="Y32" s="5">
        <f t="shared" si="13"/>
        <v>0</v>
      </c>
      <c r="Z32" s="5">
        <f t="shared" si="14"/>
        <v>0</v>
      </c>
      <c r="AA32" s="5">
        <f t="shared" si="15"/>
        <v>0</v>
      </c>
      <c r="AB32" s="269">
        <f t="shared" si="0"/>
        <v>0</v>
      </c>
      <c r="AC32" s="269">
        <f t="shared" si="1"/>
        <v>0</v>
      </c>
      <c r="AD32" s="269">
        <f t="shared" si="2"/>
        <v>0</v>
      </c>
      <c r="AE32" s="269">
        <f t="shared" si="3"/>
        <v>0</v>
      </c>
    </row>
    <row r="33" spans="1:31" s="3" customFormat="1" ht="15.75" hidden="1">
      <c r="A33" s="1"/>
      <c r="B33" s="117"/>
      <c r="C33" s="97">
        <v>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8"/>
        <v>0</v>
      </c>
      <c r="U33" s="5">
        <f t="shared" si="9"/>
        <v>0</v>
      </c>
      <c r="V33" s="5">
        <f t="shared" si="10"/>
        <v>0</v>
      </c>
      <c r="W33" s="5">
        <f t="shared" si="11"/>
        <v>0</v>
      </c>
      <c r="X33" s="5">
        <f t="shared" si="12"/>
        <v>0</v>
      </c>
      <c r="Y33" s="5">
        <f t="shared" si="13"/>
        <v>0</v>
      </c>
      <c r="Z33" s="5">
        <f t="shared" si="14"/>
        <v>0</v>
      </c>
      <c r="AA33" s="5">
        <f t="shared" si="15"/>
        <v>0</v>
      </c>
      <c r="AB33" s="269">
        <f t="shared" si="0"/>
        <v>0</v>
      </c>
      <c r="AC33" s="269">
        <f t="shared" si="1"/>
        <v>0</v>
      </c>
      <c r="AD33" s="269">
        <f t="shared" si="2"/>
        <v>0</v>
      </c>
      <c r="AE33" s="269">
        <f t="shared" si="3"/>
        <v>0</v>
      </c>
    </row>
    <row r="34" spans="1:31" s="3" customFormat="1" ht="15.75" hidden="1">
      <c r="A34" s="1"/>
      <c r="B34" s="7"/>
      <c r="C34" s="97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8"/>
        <v>0</v>
      </c>
      <c r="U34" s="5">
        <f t="shared" si="9"/>
        <v>0</v>
      </c>
      <c r="V34" s="5">
        <f t="shared" si="10"/>
        <v>0</v>
      </c>
      <c r="W34" s="5">
        <f t="shared" si="11"/>
        <v>0</v>
      </c>
      <c r="X34" s="5">
        <f t="shared" si="12"/>
        <v>0</v>
      </c>
      <c r="Y34" s="5">
        <f t="shared" si="13"/>
        <v>0</v>
      </c>
      <c r="Z34" s="5">
        <f t="shared" si="14"/>
        <v>0</v>
      </c>
      <c r="AA34" s="5">
        <f t="shared" si="15"/>
        <v>0</v>
      </c>
      <c r="AB34" s="269">
        <f t="shared" si="0"/>
        <v>0</v>
      </c>
      <c r="AC34" s="269">
        <f t="shared" si="1"/>
        <v>0</v>
      </c>
      <c r="AD34" s="269">
        <f t="shared" si="2"/>
        <v>0</v>
      </c>
      <c r="AE34" s="269">
        <f t="shared" si="3"/>
        <v>0</v>
      </c>
    </row>
    <row r="35" spans="1:31" s="3" customFormat="1" ht="15.75" hidden="1">
      <c r="A35" s="1"/>
      <c r="B35" s="7"/>
      <c r="C35" s="97">
        <v>2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>
        <v>0</v>
      </c>
      <c r="M35" s="5">
        <v>0</v>
      </c>
      <c r="N35" s="5"/>
      <c r="O35" s="5"/>
      <c r="P35" s="5"/>
      <c r="Q35" s="5"/>
      <c r="R35" s="5"/>
      <c r="S35" s="5"/>
      <c r="T35" s="5">
        <f t="shared" si="8"/>
        <v>0</v>
      </c>
      <c r="U35" s="5">
        <f t="shared" si="9"/>
        <v>0</v>
      </c>
      <c r="V35" s="5">
        <f t="shared" si="10"/>
        <v>0</v>
      </c>
      <c r="W35" s="5">
        <f t="shared" si="11"/>
        <v>0</v>
      </c>
      <c r="X35" s="5">
        <f t="shared" si="12"/>
        <v>0</v>
      </c>
      <c r="Y35" s="5">
        <f t="shared" si="13"/>
        <v>0</v>
      </c>
      <c r="Z35" s="5">
        <f t="shared" si="14"/>
        <v>0</v>
      </c>
      <c r="AA35" s="5">
        <f t="shared" si="15"/>
        <v>0</v>
      </c>
      <c r="AB35" s="269">
        <f t="shared" si="0"/>
        <v>0</v>
      </c>
      <c r="AC35" s="269">
        <f t="shared" si="1"/>
        <v>0</v>
      </c>
      <c r="AD35" s="269">
        <f t="shared" si="2"/>
        <v>0</v>
      </c>
      <c r="AE35" s="269">
        <f t="shared" si="3"/>
        <v>0</v>
      </c>
    </row>
    <row r="36" spans="1:31" s="3" customFormat="1" ht="15.75" hidden="1">
      <c r="A36" s="1"/>
      <c r="B36" s="7"/>
      <c r="C36" s="97">
        <v>2</v>
      </c>
      <c r="D36" s="5">
        <v>0</v>
      </c>
      <c r="E36" s="5">
        <v>0</v>
      </c>
      <c r="F36" s="5"/>
      <c r="G36" s="5"/>
      <c r="H36" s="5"/>
      <c r="I36" s="5"/>
      <c r="J36" s="5"/>
      <c r="K36" s="5"/>
      <c r="L36" s="5">
        <v>0</v>
      </c>
      <c r="M36" s="5">
        <v>0</v>
      </c>
      <c r="N36" s="5"/>
      <c r="O36" s="5"/>
      <c r="P36" s="5"/>
      <c r="Q36" s="5"/>
      <c r="R36" s="5"/>
      <c r="S36" s="5"/>
      <c r="T36" s="5">
        <f t="shared" si="8"/>
        <v>0</v>
      </c>
      <c r="U36" s="5">
        <f t="shared" si="9"/>
        <v>0</v>
      </c>
      <c r="V36" s="5">
        <f t="shared" si="10"/>
        <v>0</v>
      </c>
      <c r="W36" s="5">
        <f t="shared" si="11"/>
        <v>0</v>
      </c>
      <c r="X36" s="5">
        <f t="shared" si="12"/>
        <v>0</v>
      </c>
      <c r="Y36" s="5">
        <f t="shared" si="13"/>
        <v>0</v>
      </c>
      <c r="Z36" s="5">
        <f t="shared" si="14"/>
        <v>0</v>
      </c>
      <c r="AA36" s="5">
        <f t="shared" si="15"/>
        <v>0</v>
      </c>
      <c r="AB36" s="269">
        <f t="shared" si="0"/>
        <v>0</v>
      </c>
      <c r="AC36" s="269">
        <f t="shared" si="1"/>
        <v>0</v>
      </c>
      <c r="AD36" s="269">
        <f t="shared" si="2"/>
        <v>0</v>
      </c>
      <c r="AE36" s="269">
        <f t="shared" si="3"/>
        <v>0</v>
      </c>
    </row>
    <row r="37" spans="1:31" s="3" customFormat="1" ht="15.75" hidden="1">
      <c r="A37" s="1"/>
      <c r="B37" s="7"/>
      <c r="C37" s="97">
        <v>2</v>
      </c>
      <c r="D37" s="5">
        <v>0</v>
      </c>
      <c r="E37" s="5">
        <v>0</v>
      </c>
      <c r="F37" s="5"/>
      <c r="G37" s="5"/>
      <c r="H37" s="5"/>
      <c r="I37" s="5"/>
      <c r="J37" s="5"/>
      <c r="K37" s="5"/>
      <c r="L37" s="5">
        <v>0</v>
      </c>
      <c r="M37" s="5">
        <v>0</v>
      </c>
      <c r="N37" s="5"/>
      <c r="O37" s="5"/>
      <c r="P37" s="5"/>
      <c r="Q37" s="5"/>
      <c r="R37" s="5"/>
      <c r="S37" s="5"/>
      <c r="T37" s="5">
        <f t="shared" si="8"/>
        <v>0</v>
      </c>
      <c r="U37" s="5">
        <f t="shared" si="9"/>
        <v>0</v>
      </c>
      <c r="V37" s="5">
        <f t="shared" si="10"/>
        <v>0</v>
      </c>
      <c r="W37" s="5">
        <f t="shared" si="11"/>
        <v>0</v>
      </c>
      <c r="X37" s="5">
        <f t="shared" si="12"/>
        <v>0</v>
      </c>
      <c r="Y37" s="5">
        <f t="shared" si="13"/>
        <v>0</v>
      </c>
      <c r="Z37" s="5">
        <f t="shared" si="14"/>
        <v>0</v>
      </c>
      <c r="AA37" s="5">
        <f t="shared" si="15"/>
        <v>0</v>
      </c>
      <c r="AB37" s="269">
        <f t="shared" si="0"/>
        <v>0</v>
      </c>
      <c r="AC37" s="269">
        <f t="shared" si="1"/>
        <v>0</v>
      </c>
      <c r="AD37" s="269">
        <f t="shared" si="2"/>
        <v>0</v>
      </c>
      <c r="AE37" s="269">
        <f t="shared" si="3"/>
        <v>0</v>
      </c>
    </row>
    <row r="38" spans="1:31" s="3" customFormat="1" ht="15.75" hidden="1">
      <c r="A38" s="1"/>
      <c r="B38" s="7"/>
      <c r="C38" s="97">
        <v>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8"/>
        <v>0</v>
      </c>
      <c r="U38" s="5">
        <f t="shared" si="9"/>
        <v>0</v>
      </c>
      <c r="V38" s="5">
        <f t="shared" si="10"/>
        <v>0</v>
      </c>
      <c r="W38" s="5">
        <f t="shared" si="11"/>
        <v>0</v>
      </c>
      <c r="X38" s="5">
        <f t="shared" si="12"/>
        <v>0</v>
      </c>
      <c r="Y38" s="5">
        <f t="shared" si="13"/>
        <v>0</v>
      </c>
      <c r="Z38" s="5">
        <f t="shared" si="14"/>
        <v>0</v>
      </c>
      <c r="AA38" s="5">
        <f t="shared" si="15"/>
        <v>0</v>
      </c>
      <c r="AB38" s="269">
        <f t="shared" si="0"/>
        <v>0</v>
      </c>
      <c r="AC38" s="269">
        <f t="shared" si="1"/>
        <v>0</v>
      </c>
      <c r="AD38" s="269">
        <f t="shared" si="2"/>
        <v>0</v>
      </c>
      <c r="AE38" s="269">
        <f t="shared" si="3"/>
        <v>0</v>
      </c>
    </row>
    <row r="39" spans="1:31" s="3" customFormat="1" ht="15.75" hidden="1">
      <c r="A39" s="1"/>
      <c r="B39" s="7"/>
      <c r="C39" s="97">
        <v>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8"/>
        <v>0</v>
      </c>
      <c r="U39" s="5">
        <f t="shared" si="9"/>
        <v>0</v>
      </c>
      <c r="V39" s="5">
        <f t="shared" si="10"/>
        <v>0</v>
      </c>
      <c r="W39" s="5">
        <f t="shared" si="11"/>
        <v>0</v>
      </c>
      <c r="X39" s="5">
        <f t="shared" si="12"/>
        <v>0</v>
      </c>
      <c r="Y39" s="5">
        <f t="shared" si="13"/>
        <v>0</v>
      </c>
      <c r="Z39" s="5">
        <f t="shared" si="14"/>
        <v>0</v>
      </c>
      <c r="AA39" s="5">
        <f t="shared" si="15"/>
        <v>0</v>
      </c>
      <c r="AB39" s="269">
        <f t="shared" si="0"/>
        <v>0</v>
      </c>
      <c r="AC39" s="269">
        <f t="shared" si="1"/>
        <v>0</v>
      </c>
      <c r="AD39" s="269">
        <f t="shared" si="2"/>
        <v>0</v>
      </c>
      <c r="AE39" s="269">
        <f t="shared" si="3"/>
        <v>0</v>
      </c>
    </row>
    <row r="40" spans="1:31" s="3" customFormat="1" ht="15.75" hidden="1">
      <c r="A40" s="1"/>
      <c r="B40" s="7"/>
      <c r="C40" s="97">
        <v>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8"/>
        <v>0</v>
      </c>
      <c r="U40" s="5">
        <f t="shared" si="9"/>
        <v>0</v>
      </c>
      <c r="V40" s="5">
        <f t="shared" si="10"/>
        <v>0</v>
      </c>
      <c r="W40" s="5">
        <f t="shared" si="11"/>
        <v>0</v>
      </c>
      <c r="X40" s="5">
        <f t="shared" si="12"/>
        <v>0</v>
      </c>
      <c r="Y40" s="5">
        <f t="shared" si="13"/>
        <v>0</v>
      </c>
      <c r="Z40" s="5">
        <f t="shared" si="14"/>
        <v>0</v>
      </c>
      <c r="AA40" s="5">
        <f t="shared" si="15"/>
        <v>0</v>
      </c>
      <c r="AB40" s="269">
        <f aca="true" t="shared" si="16" ref="AB40:AB71">E40-D40</f>
        <v>0</v>
      </c>
      <c r="AC40" s="269">
        <f aca="true" t="shared" si="17" ref="AC40:AC71">M40-L40</f>
        <v>0</v>
      </c>
      <c r="AD40" s="269">
        <f aca="true" t="shared" si="18" ref="AD40:AD71">U40-T40</f>
        <v>0</v>
      </c>
      <c r="AE40" s="269">
        <f aca="true" t="shared" si="19" ref="AE40:AE71">AD40-AB40-AC40</f>
        <v>0</v>
      </c>
    </row>
    <row r="41" spans="1:31" s="3" customFormat="1" ht="31.5">
      <c r="A41" s="1">
        <v>10</v>
      </c>
      <c r="B41" s="7" t="s">
        <v>198</v>
      </c>
      <c r="C41" s="97"/>
      <c r="D41" s="5">
        <f>SUM(D23:D38)</f>
        <v>8716497</v>
      </c>
      <c r="E41" s="5">
        <f>SUM(E23:E38)</f>
        <v>8731787</v>
      </c>
      <c r="F41" s="5"/>
      <c r="G41" s="5"/>
      <c r="H41" s="5"/>
      <c r="I41" s="5"/>
      <c r="J41" s="5"/>
      <c r="K41" s="5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269">
        <f t="shared" si="16"/>
        <v>15290</v>
      </c>
      <c r="AC41" s="269">
        <f t="shared" si="17"/>
        <v>0</v>
      </c>
      <c r="AD41" s="269">
        <f t="shared" si="18"/>
        <v>0</v>
      </c>
      <c r="AE41" s="269">
        <f t="shared" si="19"/>
        <v>-15290</v>
      </c>
    </row>
    <row r="42" spans="1:31" s="3" customFormat="1" ht="15.75" hidden="1">
      <c r="A42" s="1"/>
      <c r="B42" s="7" t="s">
        <v>199</v>
      </c>
      <c r="C42" s="97"/>
      <c r="D42" s="5"/>
      <c r="E42" s="5"/>
      <c r="F42" s="5"/>
      <c r="G42" s="5"/>
      <c r="H42" s="5"/>
      <c r="I42" s="5"/>
      <c r="J42" s="5"/>
      <c r="K42" s="5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269">
        <f t="shared" si="16"/>
        <v>0</v>
      </c>
      <c r="AC42" s="269">
        <f t="shared" si="17"/>
        <v>0</v>
      </c>
      <c r="AD42" s="269">
        <f t="shared" si="18"/>
        <v>0</v>
      </c>
      <c r="AE42" s="269">
        <f t="shared" si="19"/>
        <v>0</v>
      </c>
    </row>
    <row r="43" spans="1:31" s="3" customFormat="1" ht="31.5" hidden="1">
      <c r="A43" s="1"/>
      <c r="B43" s="7" t="s">
        <v>200</v>
      </c>
      <c r="C43" s="97"/>
      <c r="D43" s="5"/>
      <c r="E43" s="5"/>
      <c r="F43" s="5"/>
      <c r="G43" s="5"/>
      <c r="H43" s="5"/>
      <c r="I43" s="5"/>
      <c r="J43" s="5"/>
      <c r="K43" s="5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269">
        <f t="shared" si="16"/>
        <v>0</v>
      </c>
      <c r="AC43" s="269">
        <f t="shared" si="17"/>
        <v>0</v>
      </c>
      <c r="AD43" s="269">
        <f t="shared" si="18"/>
        <v>0</v>
      </c>
      <c r="AE43" s="269">
        <f t="shared" si="19"/>
        <v>0</v>
      </c>
    </row>
    <row r="44" spans="1:31" s="3" customFormat="1" ht="31.5">
      <c r="A44" s="1">
        <v>11</v>
      </c>
      <c r="B44" s="7" t="s">
        <v>219</v>
      </c>
      <c r="C44" s="97"/>
      <c r="D44" s="113"/>
      <c r="E44" s="113"/>
      <c r="F44" s="113"/>
      <c r="G44" s="113"/>
      <c r="H44" s="113"/>
      <c r="I44" s="113"/>
      <c r="J44" s="113"/>
      <c r="K44" s="113"/>
      <c r="L44" s="5">
        <f>SUM(L8:L43)</f>
        <v>20973743</v>
      </c>
      <c r="M44" s="5">
        <f>SUM(M8:M43)</f>
        <v>20977871</v>
      </c>
      <c r="N44" s="5"/>
      <c r="O44" s="5"/>
      <c r="P44" s="5"/>
      <c r="Q44" s="5"/>
      <c r="R44" s="5"/>
      <c r="S44" s="5"/>
      <c r="T44" s="113"/>
      <c r="U44" s="113"/>
      <c r="V44" s="113"/>
      <c r="W44" s="113"/>
      <c r="X44" s="113"/>
      <c r="Y44" s="113"/>
      <c r="Z44" s="113"/>
      <c r="AA44" s="113"/>
      <c r="AB44" s="269">
        <f t="shared" si="16"/>
        <v>0</v>
      </c>
      <c r="AC44" s="269">
        <f t="shared" si="17"/>
        <v>4128</v>
      </c>
      <c r="AD44" s="269">
        <f t="shared" si="18"/>
        <v>0</v>
      </c>
      <c r="AE44" s="269">
        <f t="shared" si="19"/>
        <v>-4128</v>
      </c>
    </row>
    <row r="45" spans="1:31" s="3" customFormat="1" ht="15.75">
      <c r="A45" s="1">
        <v>12</v>
      </c>
      <c r="B45" s="9" t="s">
        <v>110</v>
      </c>
      <c r="C45" s="97"/>
      <c r="D45" s="14">
        <f>SUM(D46:D48)</f>
        <v>77680520</v>
      </c>
      <c r="E45" s="14">
        <f>SUM(E46:E48)</f>
        <v>77695810</v>
      </c>
      <c r="F45" s="14"/>
      <c r="G45" s="14"/>
      <c r="H45" s="14"/>
      <c r="I45" s="14"/>
      <c r="J45" s="14"/>
      <c r="K45" s="14"/>
      <c r="L45" s="14">
        <f>SUM(L46:L48)</f>
        <v>20973743</v>
      </c>
      <c r="M45" s="14">
        <f>SUM(M46:M48)</f>
        <v>20977871</v>
      </c>
      <c r="N45" s="14"/>
      <c r="O45" s="14"/>
      <c r="P45" s="14"/>
      <c r="Q45" s="14"/>
      <c r="R45" s="14"/>
      <c r="S45" s="14"/>
      <c r="T45" s="14">
        <f>D45+L45</f>
        <v>98654263</v>
      </c>
      <c r="U45" s="14">
        <f aca="true" t="shared" si="20" ref="U45:AA48">E45+M45</f>
        <v>98673681</v>
      </c>
      <c r="V45" s="14">
        <f t="shared" si="20"/>
        <v>0</v>
      </c>
      <c r="W45" s="14">
        <f t="shared" si="20"/>
        <v>0</v>
      </c>
      <c r="X45" s="14">
        <f t="shared" si="20"/>
        <v>0</v>
      </c>
      <c r="Y45" s="14">
        <f t="shared" si="20"/>
        <v>0</v>
      </c>
      <c r="Z45" s="14">
        <f t="shared" si="20"/>
        <v>0</v>
      </c>
      <c r="AA45" s="14">
        <f t="shared" si="20"/>
        <v>0</v>
      </c>
      <c r="AB45" s="269">
        <f t="shared" si="16"/>
        <v>15290</v>
      </c>
      <c r="AC45" s="269">
        <f t="shared" si="17"/>
        <v>4128</v>
      </c>
      <c r="AD45" s="269">
        <f t="shared" si="18"/>
        <v>19418</v>
      </c>
      <c r="AE45" s="269">
        <f t="shared" si="19"/>
        <v>0</v>
      </c>
    </row>
    <row r="46" spans="1:31" s="3" customFormat="1" ht="15.75">
      <c r="A46" s="1">
        <v>13</v>
      </c>
      <c r="B46" s="85" t="s">
        <v>385</v>
      </c>
      <c r="C46" s="97">
        <v>1</v>
      </c>
      <c r="D46" s="5">
        <f>SUMIF($C$8:$C$45,"1",D$8:D$45)</f>
        <v>0</v>
      </c>
      <c r="E46" s="5">
        <f>SUMIF($C$8:$C$45,"1",E$8:E$45)</f>
        <v>0</v>
      </c>
      <c r="F46" s="5"/>
      <c r="G46" s="5"/>
      <c r="H46" s="5"/>
      <c r="I46" s="5"/>
      <c r="J46" s="5"/>
      <c r="K46" s="5"/>
      <c r="L46" s="5">
        <f>SUMIF($C$8:$C$45,"1",L$8:L$45)</f>
        <v>0</v>
      </c>
      <c r="M46" s="5">
        <f>SUMIF($C$8:$C$45,"1",M$8:M$45)</f>
        <v>0</v>
      </c>
      <c r="N46" s="5"/>
      <c r="O46" s="5"/>
      <c r="P46" s="5"/>
      <c r="Q46" s="5"/>
      <c r="R46" s="5"/>
      <c r="S46" s="5"/>
      <c r="T46" s="5">
        <f>D46+L46</f>
        <v>0</v>
      </c>
      <c r="U46" s="5">
        <f t="shared" si="20"/>
        <v>0</v>
      </c>
      <c r="V46" s="5">
        <f t="shared" si="20"/>
        <v>0</v>
      </c>
      <c r="W46" s="5">
        <f t="shared" si="20"/>
        <v>0</v>
      </c>
      <c r="X46" s="5">
        <f t="shared" si="20"/>
        <v>0</v>
      </c>
      <c r="Y46" s="5">
        <f t="shared" si="20"/>
        <v>0</v>
      </c>
      <c r="Z46" s="5">
        <f t="shared" si="20"/>
        <v>0</v>
      </c>
      <c r="AA46" s="5">
        <f t="shared" si="20"/>
        <v>0</v>
      </c>
      <c r="AB46" s="269">
        <f t="shared" si="16"/>
        <v>0</v>
      </c>
      <c r="AC46" s="269">
        <f t="shared" si="17"/>
        <v>0</v>
      </c>
      <c r="AD46" s="269">
        <f t="shared" si="18"/>
        <v>0</v>
      </c>
      <c r="AE46" s="269">
        <f t="shared" si="19"/>
        <v>0</v>
      </c>
    </row>
    <row r="47" spans="1:31" s="3" customFormat="1" ht="15.75">
      <c r="A47" s="1">
        <v>14</v>
      </c>
      <c r="B47" s="85" t="s">
        <v>230</v>
      </c>
      <c r="C47" s="97">
        <v>2</v>
      </c>
      <c r="D47" s="5">
        <f>SUMIF($C$8:$C$45,"2",D$8:D$45)</f>
        <v>77680520</v>
      </c>
      <c r="E47" s="5">
        <f>SUMIF($C$8:$C$45,"2",E$8:E$45)</f>
        <v>77695810</v>
      </c>
      <c r="F47" s="5"/>
      <c r="G47" s="5"/>
      <c r="H47" s="5"/>
      <c r="I47" s="5"/>
      <c r="J47" s="5"/>
      <c r="K47" s="5"/>
      <c r="L47" s="5">
        <f>SUMIF($C$8:$C$45,"2",L$8:L$45)</f>
        <v>20973743</v>
      </c>
      <c r="M47" s="5">
        <f>SUMIF($C$8:$C$45,"2",M$8:M$45)</f>
        <v>20977871</v>
      </c>
      <c r="N47" s="5"/>
      <c r="O47" s="5"/>
      <c r="P47" s="5"/>
      <c r="Q47" s="5"/>
      <c r="R47" s="5"/>
      <c r="S47" s="5"/>
      <c r="T47" s="5">
        <f>D47+L47</f>
        <v>98654263</v>
      </c>
      <c r="U47" s="5">
        <f t="shared" si="20"/>
        <v>98673681</v>
      </c>
      <c r="V47" s="5">
        <f t="shared" si="20"/>
        <v>0</v>
      </c>
      <c r="W47" s="5">
        <f t="shared" si="20"/>
        <v>0</v>
      </c>
      <c r="X47" s="5">
        <f t="shared" si="20"/>
        <v>0</v>
      </c>
      <c r="Y47" s="5">
        <f t="shared" si="20"/>
        <v>0</v>
      </c>
      <c r="Z47" s="5">
        <f t="shared" si="20"/>
        <v>0</v>
      </c>
      <c r="AA47" s="5">
        <f t="shared" si="20"/>
        <v>0</v>
      </c>
      <c r="AB47" s="269">
        <f t="shared" si="16"/>
        <v>15290</v>
      </c>
      <c r="AC47" s="269">
        <f t="shared" si="17"/>
        <v>4128</v>
      </c>
      <c r="AD47" s="269">
        <f t="shared" si="18"/>
        <v>19418</v>
      </c>
      <c r="AE47" s="269">
        <f t="shared" si="19"/>
        <v>0</v>
      </c>
    </row>
    <row r="48" spans="1:31" s="3" customFormat="1" ht="15.75">
      <c r="A48" s="1">
        <v>15</v>
      </c>
      <c r="B48" s="85" t="s">
        <v>124</v>
      </c>
      <c r="C48" s="97">
        <v>3</v>
      </c>
      <c r="D48" s="5">
        <f>SUMIF($C$8:$C$45,"3",D$8:D$45)</f>
        <v>0</v>
      </c>
      <c r="E48" s="5">
        <f>SUMIF($C$8:$C$45,"3",E$8:E$45)</f>
        <v>0</v>
      </c>
      <c r="F48" s="5"/>
      <c r="G48" s="5"/>
      <c r="H48" s="5"/>
      <c r="I48" s="5"/>
      <c r="J48" s="5"/>
      <c r="K48" s="5"/>
      <c r="L48" s="5">
        <f>SUMIF($C$8:$C$45,"3",L$8:L$45)</f>
        <v>0</v>
      </c>
      <c r="M48" s="5">
        <f>SUMIF($C$8:$C$45,"3",M$8:M$45)</f>
        <v>0</v>
      </c>
      <c r="N48" s="5"/>
      <c r="O48" s="5"/>
      <c r="P48" s="5"/>
      <c r="Q48" s="5"/>
      <c r="R48" s="5"/>
      <c r="S48" s="5"/>
      <c r="T48" s="5">
        <f>D48+L48</f>
        <v>0</v>
      </c>
      <c r="U48" s="5">
        <f t="shared" si="20"/>
        <v>0</v>
      </c>
      <c r="V48" s="5">
        <f t="shared" si="20"/>
        <v>0</v>
      </c>
      <c r="W48" s="5">
        <f t="shared" si="20"/>
        <v>0</v>
      </c>
      <c r="X48" s="5">
        <f t="shared" si="20"/>
        <v>0</v>
      </c>
      <c r="Y48" s="5">
        <f t="shared" si="20"/>
        <v>0</v>
      </c>
      <c r="Z48" s="5">
        <f t="shared" si="20"/>
        <v>0</v>
      </c>
      <c r="AA48" s="5">
        <f t="shared" si="20"/>
        <v>0</v>
      </c>
      <c r="AB48" s="269">
        <f t="shared" si="16"/>
        <v>0</v>
      </c>
      <c r="AC48" s="269">
        <f t="shared" si="17"/>
        <v>0</v>
      </c>
      <c r="AD48" s="269">
        <f t="shared" si="18"/>
        <v>0</v>
      </c>
      <c r="AE48" s="269">
        <f t="shared" si="19"/>
        <v>0</v>
      </c>
    </row>
    <row r="49" spans="1:31" s="3" customFormat="1" ht="15.75">
      <c r="A49" s="1">
        <v>16</v>
      </c>
      <c r="B49" s="102" t="s">
        <v>45</v>
      </c>
      <c r="C49" s="9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269">
        <f t="shared" si="16"/>
        <v>0</v>
      </c>
      <c r="AC49" s="269">
        <f t="shared" si="17"/>
        <v>0</v>
      </c>
      <c r="AD49" s="269">
        <f t="shared" si="18"/>
        <v>0</v>
      </c>
      <c r="AE49" s="269">
        <f t="shared" si="19"/>
        <v>0</v>
      </c>
    </row>
    <row r="50" spans="1:31" s="3" customFormat="1" ht="15.75">
      <c r="A50" s="1">
        <v>17</v>
      </c>
      <c r="B50" s="117" t="s">
        <v>480</v>
      </c>
      <c r="C50" s="97">
        <v>2</v>
      </c>
      <c r="D50" s="5">
        <v>747738</v>
      </c>
      <c r="E50" s="5">
        <v>732448</v>
      </c>
      <c r="F50" s="5"/>
      <c r="G50" s="5"/>
      <c r="H50" s="5"/>
      <c r="I50" s="5"/>
      <c r="J50" s="5"/>
      <c r="K50" s="5"/>
      <c r="L50" s="5">
        <v>201889</v>
      </c>
      <c r="M50" s="5">
        <v>197761</v>
      </c>
      <c r="N50" s="5"/>
      <c r="O50" s="5"/>
      <c r="P50" s="5"/>
      <c r="Q50" s="5"/>
      <c r="R50" s="5"/>
      <c r="S50" s="5"/>
      <c r="T50" s="5">
        <f aca="true" t="shared" si="21" ref="T50:T60">D50+L50</f>
        <v>949627</v>
      </c>
      <c r="U50" s="5">
        <f aca="true" t="shared" si="22" ref="U50:AA60">E50+M50</f>
        <v>930209</v>
      </c>
      <c r="V50" s="5">
        <f t="shared" si="22"/>
        <v>0</v>
      </c>
      <c r="W50" s="5">
        <f t="shared" si="22"/>
        <v>0</v>
      </c>
      <c r="X50" s="5">
        <f t="shared" si="22"/>
        <v>0</v>
      </c>
      <c r="Y50" s="5">
        <f t="shared" si="22"/>
        <v>0</v>
      </c>
      <c r="Z50" s="5">
        <f t="shared" si="22"/>
        <v>0</v>
      </c>
      <c r="AA50" s="5">
        <f t="shared" si="22"/>
        <v>0</v>
      </c>
      <c r="AB50" s="269">
        <f t="shared" si="16"/>
        <v>-15290</v>
      </c>
      <c r="AC50" s="269">
        <f t="shared" si="17"/>
        <v>-4128</v>
      </c>
      <c r="AD50" s="269">
        <f t="shared" si="18"/>
        <v>-19418</v>
      </c>
      <c r="AE50" s="269">
        <f t="shared" si="19"/>
        <v>0</v>
      </c>
    </row>
    <row r="51" spans="1:31" s="3" customFormat="1" ht="15.75">
      <c r="A51" s="1">
        <v>18</v>
      </c>
      <c r="B51" s="117" t="s">
        <v>491</v>
      </c>
      <c r="C51" s="97">
        <v>2</v>
      </c>
      <c r="D51" s="5">
        <v>410236</v>
      </c>
      <c r="E51" s="5">
        <v>410236</v>
      </c>
      <c r="F51" s="5"/>
      <c r="G51" s="5"/>
      <c r="H51" s="5"/>
      <c r="I51" s="5"/>
      <c r="J51" s="5"/>
      <c r="K51" s="5"/>
      <c r="L51" s="5">
        <v>110764</v>
      </c>
      <c r="M51" s="5">
        <v>110764</v>
      </c>
      <c r="N51" s="5"/>
      <c r="O51" s="5"/>
      <c r="P51" s="5"/>
      <c r="Q51" s="5"/>
      <c r="R51" s="5"/>
      <c r="S51" s="5"/>
      <c r="T51" s="5">
        <f t="shared" si="21"/>
        <v>521000</v>
      </c>
      <c r="U51" s="5">
        <f t="shared" si="22"/>
        <v>521000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269">
        <f t="shared" si="16"/>
        <v>0</v>
      </c>
      <c r="AC51" s="269">
        <f t="shared" si="17"/>
        <v>0</v>
      </c>
      <c r="AD51" s="269">
        <f t="shared" si="18"/>
        <v>0</v>
      </c>
      <c r="AE51" s="269">
        <f t="shared" si="19"/>
        <v>0</v>
      </c>
    </row>
    <row r="52" spans="1:31" s="3" customFormat="1" ht="15.75" hidden="1">
      <c r="A52" s="1"/>
      <c r="B52" s="117"/>
      <c r="C52" s="97">
        <v>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 t="shared" si="21"/>
        <v>0</v>
      </c>
      <c r="U52" s="5">
        <f t="shared" si="22"/>
        <v>0</v>
      </c>
      <c r="V52" s="5">
        <f t="shared" si="22"/>
        <v>0</v>
      </c>
      <c r="W52" s="5">
        <f t="shared" si="22"/>
        <v>0</v>
      </c>
      <c r="X52" s="5">
        <f t="shared" si="22"/>
        <v>0</v>
      </c>
      <c r="Y52" s="5">
        <f t="shared" si="22"/>
        <v>0</v>
      </c>
      <c r="Z52" s="5">
        <f t="shared" si="22"/>
        <v>0</v>
      </c>
      <c r="AA52" s="5">
        <f t="shared" si="22"/>
        <v>0</v>
      </c>
      <c r="AB52" s="269">
        <f t="shared" si="16"/>
        <v>0</v>
      </c>
      <c r="AC52" s="269">
        <f t="shared" si="17"/>
        <v>0</v>
      </c>
      <c r="AD52" s="269">
        <f t="shared" si="18"/>
        <v>0</v>
      </c>
      <c r="AE52" s="269">
        <f t="shared" si="19"/>
        <v>0</v>
      </c>
    </row>
    <row r="53" spans="1:31" s="3" customFormat="1" ht="15.75" hidden="1">
      <c r="A53" s="1"/>
      <c r="B53" s="117"/>
      <c r="C53" s="97">
        <v>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>
        <f t="shared" si="21"/>
        <v>0</v>
      </c>
      <c r="U53" s="5">
        <f t="shared" si="22"/>
        <v>0</v>
      </c>
      <c r="V53" s="5">
        <f t="shared" si="22"/>
        <v>0</v>
      </c>
      <c r="W53" s="5">
        <f t="shared" si="22"/>
        <v>0</v>
      </c>
      <c r="X53" s="5">
        <f t="shared" si="22"/>
        <v>0</v>
      </c>
      <c r="Y53" s="5">
        <f t="shared" si="22"/>
        <v>0</v>
      </c>
      <c r="Z53" s="5">
        <f t="shared" si="22"/>
        <v>0</v>
      </c>
      <c r="AA53" s="5">
        <f t="shared" si="22"/>
        <v>0</v>
      </c>
      <c r="AB53" s="269">
        <f t="shared" si="16"/>
        <v>0</v>
      </c>
      <c r="AC53" s="269">
        <f t="shared" si="17"/>
        <v>0</v>
      </c>
      <c r="AD53" s="269">
        <f t="shared" si="18"/>
        <v>0</v>
      </c>
      <c r="AE53" s="269">
        <f t="shared" si="19"/>
        <v>0</v>
      </c>
    </row>
    <row r="54" spans="1:31" s="3" customFormat="1" ht="31.5">
      <c r="A54" s="1">
        <v>19</v>
      </c>
      <c r="B54" s="117" t="s">
        <v>686</v>
      </c>
      <c r="C54" s="97">
        <v>2</v>
      </c>
      <c r="D54" s="5">
        <v>4859917</v>
      </c>
      <c r="E54" s="5">
        <v>4859917</v>
      </c>
      <c r="F54" s="5"/>
      <c r="G54" s="5"/>
      <c r="H54" s="5"/>
      <c r="I54" s="5"/>
      <c r="J54" s="5"/>
      <c r="K54" s="5"/>
      <c r="L54" s="5">
        <v>1312181</v>
      </c>
      <c r="M54" s="5">
        <v>1312181</v>
      </c>
      <c r="N54" s="5"/>
      <c r="O54" s="5"/>
      <c r="P54" s="5"/>
      <c r="Q54" s="5"/>
      <c r="R54" s="5"/>
      <c r="S54" s="5"/>
      <c r="T54" s="5">
        <f t="shared" si="21"/>
        <v>6172098</v>
      </c>
      <c r="U54" s="5">
        <f t="shared" si="22"/>
        <v>6172098</v>
      </c>
      <c r="V54" s="5">
        <f t="shared" si="22"/>
        <v>0</v>
      </c>
      <c r="W54" s="5">
        <f t="shared" si="22"/>
        <v>0</v>
      </c>
      <c r="X54" s="5">
        <f t="shared" si="22"/>
        <v>0</v>
      </c>
      <c r="Y54" s="5">
        <f t="shared" si="22"/>
        <v>0</v>
      </c>
      <c r="Z54" s="5">
        <f t="shared" si="22"/>
        <v>0</v>
      </c>
      <c r="AA54" s="5">
        <f t="shared" si="22"/>
        <v>0</v>
      </c>
      <c r="AB54" s="269">
        <f t="shared" si="16"/>
        <v>0</v>
      </c>
      <c r="AC54" s="269">
        <f t="shared" si="17"/>
        <v>0</v>
      </c>
      <c r="AD54" s="269">
        <f t="shared" si="18"/>
        <v>0</v>
      </c>
      <c r="AE54" s="269">
        <f t="shared" si="19"/>
        <v>0</v>
      </c>
    </row>
    <row r="55" spans="1:31" s="3" customFormat="1" ht="15.75" hidden="1">
      <c r="A55" s="1"/>
      <c r="B55" s="117"/>
      <c r="C55" s="9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f t="shared" si="21"/>
        <v>0</v>
      </c>
      <c r="U55" s="5">
        <f t="shared" si="22"/>
        <v>0</v>
      </c>
      <c r="V55" s="5">
        <f t="shared" si="22"/>
        <v>0</v>
      </c>
      <c r="W55" s="5">
        <f t="shared" si="22"/>
        <v>0</v>
      </c>
      <c r="X55" s="5">
        <f t="shared" si="22"/>
        <v>0</v>
      </c>
      <c r="Y55" s="5">
        <f t="shared" si="22"/>
        <v>0</v>
      </c>
      <c r="Z55" s="5">
        <f t="shared" si="22"/>
        <v>0</v>
      </c>
      <c r="AA55" s="5">
        <f t="shared" si="22"/>
        <v>0</v>
      </c>
      <c r="AB55" s="269">
        <f t="shared" si="16"/>
        <v>0</v>
      </c>
      <c r="AC55" s="269">
        <f t="shared" si="17"/>
        <v>0</v>
      </c>
      <c r="AD55" s="269">
        <f t="shared" si="18"/>
        <v>0</v>
      </c>
      <c r="AE55" s="269">
        <f t="shared" si="19"/>
        <v>0</v>
      </c>
    </row>
    <row r="56" spans="1:31" s="3" customFormat="1" ht="31.5">
      <c r="A56" s="1">
        <v>20</v>
      </c>
      <c r="B56" s="117" t="s">
        <v>567</v>
      </c>
      <c r="C56" s="97">
        <v>2</v>
      </c>
      <c r="D56" s="5">
        <v>694766</v>
      </c>
      <c r="E56" s="5">
        <v>694766</v>
      </c>
      <c r="F56" s="5"/>
      <c r="G56" s="5"/>
      <c r="H56" s="5"/>
      <c r="I56" s="5"/>
      <c r="J56" s="5"/>
      <c r="K56" s="5"/>
      <c r="L56" s="5">
        <v>187587</v>
      </c>
      <c r="M56" s="5">
        <v>187587</v>
      </c>
      <c r="N56" s="5"/>
      <c r="O56" s="5"/>
      <c r="P56" s="5"/>
      <c r="Q56" s="5"/>
      <c r="R56" s="5"/>
      <c r="S56" s="5"/>
      <c r="T56" s="5">
        <f t="shared" si="21"/>
        <v>882353</v>
      </c>
      <c r="U56" s="5">
        <f t="shared" si="22"/>
        <v>882353</v>
      </c>
      <c r="V56" s="5">
        <f t="shared" si="22"/>
        <v>0</v>
      </c>
      <c r="W56" s="5">
        <f t="shared" si="22"/>
        <v>0</v>
      </c>
      <c r="X56" s="5">
        <f t="shared" si="22"/>
        <v>0</v>
      </c>
      <c r="Y56" s="5">
        <f t="shared" si="22"/>
        <v>0</v>
      </c>
      <c r="Z56" s="5">
        <f t="shared" si="22"/>
        <v>0</v>
      </c>
      <c r="AA56" s="5">
        <f t="shared" si="22"/>
        <v>0</v>
      </c>
      <c r="AB56" s="269">
        <f t="shared" si="16"/>
        <v>0</v>
      </c>
      <c r="AC56" s="269">
        <f t="shared" si="17"/>
        <v>0</v>
      </c>
      <c r="AD56" s="269">
        <f t="shared" si="18"/>
        <v>0</v>
      </c>
      <c r="AE56" s="269">
        <f t="shared" si="19"/>
        <v>0</v>
      </c>
    </row>
    <row r="57" spans="1:31" s="3" customFormat="1" ht="15.75">
      <c r="A57" s="1">
        <v>21</v>
      </c>
      <c r="B57" s="258" t="s">
        <v>691</v>
      </c>
      <c r="C57" s="97">
        <v>2</v>
      </c>
      <c r="D57" s="5">
        <v>79528</v>
      </c>
      <c r="E57" s="5">
        <v>79528</v>
      </c>
      <c r="F57" s="5"/>
      <c r="G57" s="5"/>
      <c r="H57" s="5"/>
      <c r="I57" s="5"/>
      <c r="J57" s="5"/>
      <c r="K57" s="5"/>
      <c r="L57" s="5">
        <v>21472</v>
      </c>
      <c r="M57" s="5">
        <v>21472</v>
      </c>
      <c r="N57" s="5"/>
      <c r="O57" s="5"/>
      <c r="P57" s="5"/>
      <c r="Q57" s="5"/>
      <c r="R57" s="5"/>
      <c r="S57" s="5"/>
      <c r="T57" s="5">
        <f t="shared" si="21"/>
        <v>101000</v>
      </c>
      <c r="U57" s="5">
        <f t="shared" si="22"/>
        <v>101000</v>
      </c>
      <c r="V57" s="5">
        <f t="shared" si="22"/>
        <v>0</v>
      </c>
      <c r="W57" s="5">
        <f t="shared" si="22"/>
        <v>0</v>
      </c>
      <c r="X57" s="5">
        <f t="shared" si="22"/>
        <v>0</v>
      </c>
      <c r="Y57" s="5">
        <f t="shared" si="22"/>
        <v>0</v>
      </c>
      <c r="Z57" s="5">
        <f t="shared" si="22"/>
        <v>0</v>
      </c>
      <c r="AA57" s="5">
        <f t="shared" si="22"/>
        <v>0</v>
      </c>
      <c r="AB57" s="269">
        <f t="shared" si="16"/>
        <v>0</v>
      </c>
      <c r="AC57" s="269">
        <f t="shared" si="17"/>
        <v>0</v>
      </c>
      <c r="AD57" s="269">
        <f t="shared" si="18"/>
        <v>0</v>
      </c>
      <c r="AE57" s="269">
        <f t="shared" si="19"/>
        <v>0</v>
      </c>
    </row>
    <row r="58" spans="1:31" s="3" customFormat="1" ht="15.75">
      <c r="A58" s="1">
        <v>22</v>
      </c>
      <c r="B58" s="258" t="s">
        <v>688</v>
      </c>
      <c r="C58" s="97">
        <v>2</v>
      </c>
      <c r="D58" s="5">
        <v>1619201</v>
      </c>
      <c r="E58" s="5">
        <v>1619201</v>
      </c>
      <c r="F58" s="5"/>
      <c r="G58" s="5"/>
      <c r="H58" s="5"/>
      <c r="I58" s="5"/>
      <c r="J58" s="5"/>
      <c r="K58" s="5"/>
      <c r="L58" s="5">
        <v>437184</v>
      </c>
      <c r="M58" s="5">
        <v>437184</v>
      </c>
      <c r="N58" s="5"/>
      <c r="O58" s="5"/>
      <c r="P58" s="5"/>
      <c r="Q58" s="5"/>
      <c r="R58" s="5"/>
      <c r="S58" s="5"/>
      <c r="T58" s="5">
        <f t="shared" si="21"/>
        <v>2056385</v>
      </c>
      <c r="U58" s="5">
        <f t="shared" si="22"/>
        <v>2056385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269">
        <f t="shared" si="16"/>
        <v>0</v>
      </c>
      <c r="AC58" s="269">
        <f t="shared" si="17"/>
        <v>0</v>
      </c>
      <c r="AD58" s="269">
        <f t="shared" si="18"/>
        <v>0</v>
      </c>
      <c r="AE58" s="269">
        <f t="shared" si="19"/>
        <v>0</v>
      </c>
    </row>
    <row r="59" spans="1:31" s="3" customFormat="1" ht="15.75" hidden="1">
      <c r="A59" s="1"/>
      <c r="B59" s="7"/>
      <c r="C59" s="97">
        <v>2</v>
      </c>
      <c r="D59" s="5">
        <v>0</v>
      </c>
      <c r="E59" s="5">
        <v>0</v>
      </c>
      <c r="F59" s="5"/>
      <c r="G59" s="5"/>
      <c r="H59" s="5"/>
      <c r="I59" s="5"/>
      <c r="J59" s="5"/>
      <c r="K59" s="5"/>
      <c r="L59" s="5">
        <v>0</v>
      </c>
      <c r="M59" s="5">
        <v>0</v>
      </c>
      <c r="N59" s="5"/>
      <c r="O59" s="5"/>
      <c r="P59" s="5"/>
      <c r="Q59" s="5"/>
      <c r="R59" s="5"/>
      <c r="S59" s="5"/>
      <c r="T59" s="5">
        <f t="shared" si="21"/>
        <v>0</v>
      </c>
      <c r="U59" s="5">
        <f t="shared" si="22"/>
        <v>0</v>
      </c>
      <c r="V59" s="5">
        <f t="shared" si="22"/>
        <v>0</v>
      </c>
      <c r="W59" s="5">
        <f t="shared" si="22"/>
        <v>0</v>
      </c>
      <c r="X59" s="5">
        <f t="shared" si="22"/>
        <v>0</v>
      </c>
      <c r="Y59" s="5">
        <f t="shared" si="22"/>
        <v>0</v>
      </c>
      <c r="Z59" s="5">
        <f t="shared" si="22"/>
        <v>0</v>
      </c>
      <c r="AA59" s="5">
        <f t="shared" si="22"/>
        <v>0</v>
      </c>
      <c r="AB59" s="269">
        <f t="shared" si="16"/>
        <v>0</v>
      </c>
      <c r="AC59" s="269">
        <f t="shared" si="17"/>
        <v>0</v>
      </c>
      <c r="AD59" s="269">
        <f t="shared" si="18"/>
        <v>0</v>
      </c>
      <c r="AE59" s="269">
        <f t="shared" si="19"/>
        <v>0</v>
      </c>
    </row>
    <row r="60" spans="1:31" s="3" customFormat="1" ht="15.75" hidden="1">
      <c r="A60" s="1"/>
      <c r="B60" s="7"/>
      <c r="C60" s="97">
        <v>2</v>
      </c>
      <c r="D60" s="5">
        <v>0</v>
      </c>
      <c r="E60" s="5">
        <v>0</v>
      </c>
      <c r="F60" s="5"/>
      <c r="G60" s="5"/>
      <c r="H60" s="5"/>
      <c r="I60" s="5"/>
      <c r="J60" s="5"/>
      <c r="K60" s="5"/>
      <c r="L60" s="5">
        <v>0</v>
      </c>
      <c r="M60" s="5">
        <v>0</v>
      </c>
      <c r="N60" s="5"/>
      <c r="O60" s="5"/>
      <c r="P60" s="5"/>
      <c r="Q60" s="5"/>
      <c r="R60" s="5"/>
      <c r="S60" s="5"/>
      <c r="T60" s="5">
        <f t="shared" si="21"/>
        <v>0</v>
      </c>
      <c r="U60" s="5">
        <f t="shared" si="22"/>
        <v>0</v>
      </c>
      <c r="V60" s="5">
        <f t="shared" si="22"/>
        <v>0</v>
      </c>
      <c r="W60" s="5">
        <f t="shared" si="22"/>
        <v>0</v>
      </c>
      <c r="X60" s="5">
        <f t="shared" si="22"/>
        <v>0</v>
      </c>
      <c r="Y60" s="5">
        <f t="shared" si="22"/>
        <v>0</v>
      </c>
      <c r="Z60" s="5">
        <f t="shared" si="22"/>
        <v>0</v>
      </c>
      <c r="AA60" s="5">
        <f t="shared" si="22"/>
        <v>0</v>
      </c>
      <c r="AB60" s="269">
        <f t="shared" si="16"/>
        <v>0</v>
      </c>
      <c r="AC60" s="269">
        <f t="shared" si="17"/>
        <v>0</v>
      </c>
      <c r="AD60" s="269">
        <f t="shared" si="18"/>
        <v>0</v>
      </c>
      <c r="AE60" s="269">
        <f t="shared" si="19"/>
        <v>0</v>
      </c>
    </row>
    <row r="61" spans="1:31" s="3" customFormat="1" ht="15.75">
      <c r="A61" s="1">
        <v>23</v>
      </c>
      <c r="B61" s="7" t="s">
        <v>201</v>
      </c>
      <c r="C61" s="97"/>
      <c r="D61" s="5">
        <f>SUM(D50:D60)</f>
        <v>8411386</v>
      </c>
      <c r="E61" s="5">
        <f>SUM(E50:E60)</f>
        <v>8396096</v>
      </c>
      <c r="F61" s="5"/>
      <c r="G61" s="5"/>
      <c r="H61" s="5"/>
      <c r="I61" s="5"/>
      <c r="J61" s="5"/>
      <c r="K61" s="5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269">
        <f t="shared" si="16"/>
        <v>-15290</v>
      </c>
      <c r="AC61" s="269">
        <f t="shared" si="17"/>
        <v>0</v>
      </c>
      <c r="AD61" s="269">
        <f t="shared" si="18"/>
        <v>0</v>
      </c>
      <c r="AE61" s="269">
        <f t="shared" si="19"/>
        <v>15290</v>
      </c>
    </row>
    <row r="62" spans="1:31" s="3" customFormat="1" ht="15.75" hidden="1">
      <c r="A62" s="1"/>
      <c r="B62" s="7" t="s">
        <v>202</v>
      </c>
      <c r="C62" s="97"/>
      <c r="D62" s="5"/>
      <c r="E62" s="5"/>
      <c r="F62" s="5"/>
      <c r="G62" s="5"/>
      <c r="H62" s="5"/>
      <c r="I62" s="5"/>
      <c r="J62" s="5"/>
      <c r="K62" s="5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269">
        <f t="shared" si="16"/>
        <v>0</v>
      </c>
      <c r="AC62" s="269">
        <f t="shared" si="17"/>
        <v>0</v>
      </c>
      <c r="AD62" s="269">
        <f t="shared" si="18"/>
        <v>0</v>
      </c>
      <c r="AE62" s="269">
        <f t="shared" si="19"/>
        <v>0</v>
      </c>
    </row>
    <row r="63" spans="1:31" s="3" customFormat="1" ht="15.75" hidden="1">
      <c r="A63" s="1"/>
      <c r="B63" s="61"/>
      <c r="C63" s="9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269">
        <f t="shared" si="16"/>
        <v>0</v>
      </c>
      <c r="AC63" s="269">
        <f t="shared" si="17"/>
        <v>0</v>
      </c>
      <c r="AD63" s="269">
        <f t="shared" si="18"/>
        <v>0</v>
      </c>
      <c r="AE63" s="269">
        <f t="shared" si="19"/>
        <v>0</v>
      </c>
    </row>
    <row r="64" spans="1:31" s="3" customFormat="1" ht="15.75" hidden="1">
      <c r="A64" s="1"/>
      <c r="B64" s="7"/>
      <c r="C64" s="9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f>D64+L64</f>
        <v>0</v>
      </c>
      <c r="U64" s="5">
        <f aca="true" t="shared" si="23" ref="U64:AA64">E64+M64</f>
        <v>0</v>
      </c>
      <c r="V64" s="5">
        <f t="shared" si="23"/>
        <v>0</v>
      </c>
      <c r="W64" s="5">
        <f t="shared" si="23"/>
        <v>0</v>
      </c>
      <c r="X64" s="5">
        <f t="shared" si="23"/>
        <v>0</v>
      </c>
      <c r="Y64" s="5">
        <f t="shared" si="23"/>
        <v>0</v>
      </c>
      <c r="Z64" s="5">
        <f t="shared" si="23"/>
        <v>0</v>
      </c>
      <c r="AA64" s="5">
        <f t="shared" si="23"/>
        <v>0</v>
      </c>
      <c r="AB64" s="269">
        <f t="shared" si="16"/>
        <v>0</v>
      </c>
      <c r="AC64" s="269">
        <f t="shared" si="17"/>
        <v>0</v>
      </c>
      <c r="AD64" s="269">
        <f t="shared" si="18"/>
        <v>0</v>
      </c>
      <c r="AE64" s="269">
        <f t="shared" si="19"/>
        <v>0</v>
      </c>
    </row>
    <row r="65" spans="1:31" s="3" customFormat="1" ht="15.75" hidden="1">
      <c r="A65" s="1"/>
      <c r="B65" s="7" t="s">
        <v>203</v>
      </c>
      <c r="C65" s="97"/>
      <c r="D65" s="5">
        <f>SUM(D63:D64)</f>
        <v>0</v>
      </c>
      <c r="E65" s="5">
        <f>SUM(E63:E64)</f>
        <v>0</v>
      </c>
      <c r="F65" s="5"/>
      <c r="G65" s="5"/>
      <c r="H65" s="5"/>
      <c r="I65" s="5"/>
      <c r="J65" s="5"/>
      <c r="K65" s="5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269">
        <f t="shared" si="16"/>
        <v>0</v>
      </c>
      <c r="AC65" s="269">
        <f t="shared" si="17"/>
        <v>0</v>
      </c>
      <c r="AD65" s="269">
        <f t="shared" si="18"/>
        <v>0</v>
      </c>
      <c r="AE65" s="269">
        <f t="shared" si="19"/>
        <v>0</v>
      </c>
    </row>
    <row r="66" spans="1:31" s="3" customFormat="1" ht="31.5">
      <c r="A66" s="1">
        <v>24</v>
      </c>
      <c r="B66" s="7" t="s">
        <v>204</v>
      </c>
      <c r="C66" s="97"/>
      <c r="D66" s="113"/>
      <c r="E66" s="113"/>
      <c r="F66" s="113"/>
      <c r="G66" s="113"/>
      <c r="H66" s="113"/>
      <c r="I66" s="113"/>
      <c r="J66" s="113"/>
      <c r="K66" s="113"/>
      <c r="L66" s="5">
        <f>SUM(L49:L65)</f>
        <v>2271077</v>
      </c>
      <c r="M66" s="5">
        <f>SUM(M49:M65)</f>
        <v>2266949</v>
      </c>
      <c r="N66" s="5"/>
      <c r="O66" s="5"/>
      <c r="P66" s="5"/>
      <c r="Q66" s="5"/>
      <c r="R66" s="5"/>
      <c r="S66" s="5"/>
      <c r="T66" s="113"/>
      <c r="U66" s="113"/>
      <c r="V66" s="113"/>
      <c r="W66" s="113"/>
      <c r="X66" s="113"/>
      <c r="Y66" s="113"/>
      <c r="Z66" s="113"/>
      <c r="AA66" s="113"/>
      <c r="AB66" s="269">
        <f t="shared" si="16"/>
        <v>0</v>
      </c>
      <c r="AC66" s="269">
        <f t="shared" si="17"/>
        <v>-4128</v>
      </c>
      <c r="AD66" s="269">
        <f t="shared" si="18"/>
        <v>0</v>
      </c>
      <c r="AE66" s="269">
        <f t="shared" si="19"/>
        <v>4128</v>
      </c>
    </row>
    <row r="67" spans="1:31" s="3" customFormat="1" ht="15.75">
      <c r="A67" s="1">
        <v>25</v>
      </c>
      <c r="B67" s="9" t="s">
        <v>45</v>
      </c>
      <c r="C67" s="97"/>
      <c r="D67" s="14">
        <f>SUM(D68:D70)</f>
        <v>8411386</v>
      </c>
      <c r="E67" s="14">
        <f>SUM(E68:E70)</f>
        <v>8396096</v>
      </c>
      <c r="F67" s="14"/>
      <c r="G67" s="14"/>
      <c r="H67" s="14"/>
      <c r="I67" s="14"/>
      <c r="J67" s="14"/>
      <c r="K67" s="14"/>
      <c r="L67" s="14">
        <f>SUM(L68:L70)</f>
        <v>2271077</v>
      </c>
      <c r="M67" s="14">
        <f>SUM(M68:M70)</f>
        <v>2266949</v>
      </c>
      <c r="N67" s="14"/>
      <c r="O67" s="14"/>
      <c r="P67" s="14"/>
      <c r="Q67" s="14"/>
      <c r="R67" s="14"/>
      <c r="S67" s="14"/>
      <c r="T67" s="14">
        <f>D67+L67</f>
        <v>10682463</v>
      </c>
      <c r="U67" s="14">
        <f aca="true" t="shared" si="24" ref="U67:AA70">E67+M67</f>
        <v>10663045</v>
      </c>
      <c r="V67" s="14">
        <f t="shared" si="24"/>
        <v>0</v>
      </c>
      <c r="W67" s="14">
        <f t="shared" si="24"/>
        <v>0</v>
      </c>
      <c r="X67" s="14">
        <f t="shared" si="24"/>
        <v>0</v>
      </c>
      <c r="Y67" s="14">
        <f t="shared" si="24"/>
        <v>0</v>
      </c>
      <c r="Z67" s="14">
        <f t="shared" si="24"/>
        <v>0</v>
      </c>
      <c r="AA67" s="14">
        <f t="shared" si="24"/>
        <v>0</v>
      </c>
      <c r="AB67" s="269">
        <f t="shared" si="16"/>
        <v>-15290</v>
      </c>
      <c r="AC67" s="269">
        <f t="shared" si="17"/>
        <v>-4128</v>
      </c>
      <c r="AD67" s="269">
        <f t="shared" si="18"/>
        <v>-19418</v>
      </c>
      <c r="AE67" s="269">
        <f t="shared" si="19"/>
        <v>0</v>
      </c>
    </row>
    <row r="68" spans="1:31" s="3" customFormat="1" ht="15.75">
      <c r="A68" s="1">
        <v>26</v>
      </c>
      <c r="B68" s="85" t="s">
        <v>385</v>
      </c>
      <c r="C68" s="97">
        <v>1</v>
      </c>
      <c r="D68" s="5">
        <f>SUMIF($C$49:$C$67,"1",D$49:D$67)</f>
        <v>0</v>
      </c>
      <c r="E68" s="5">
        <f>SUMIF($C$49:$C$67,"1",E$49:E$67)</f>
        <v>0</v>
      </c>
      <c r="F68" s="5"/>
      <c r="G68" s="5"/>
      <c r="H68" s="5"/>
      <c r="I68" s="5"/>
      <c r="J68" s="5"/>
      <c r="K68" s="5"/>
      <c r="L68" s="5">
        <f>SUMIF($C$49:$C$67,"1",L$49:L$67)</f>
        <v>0</v>
      </c>
      <c r="M68" s="5">
        <f>SUMIF($C$49:$C$67,"1",M$49:M$67)</f>
        <v>0</v>
      </c>
      <c r="N68" s="5"/>
      <c r="O68" s="5"/>
      <c r="P68" s="5"/>
      <c r="Q68" s="5"/>
      <c r="R68" s="5"/>
      <c r="S68" s="5"/>
      <c r="T68" s="5">
        <f>D68+L68</f>
        <v>0</v>
      </c>
      <c r="U68" s="5">
        <f t="shared" si="24"/>
        <v>0</v>
      </c>
      <c r="V68" s="5">
        <f t="shared" si="24"/>
        <v>0</v>
      </c>
      <c r="W68" s="5">
        <f t="shared" si="24"/>
        <v>0</v>
      </c>
      <c r="X68" s="5">
        <f t="shared" si="24"/>
        <v>0</v>
      </c>
      <c r="Y68" s="5">
        <f t="shared" si="24"/>
        <v>0</v>
      </c>
      <c r="Z68" s="5">
        <f t="shared" si="24"/>
        <v>0</v>
      </c>
      <c r="AA68" s="5">
        <f t="shared" si="24"/>
        <v>0</v>
      </c>
      <c r="AB68" s="269">
        <f t="shared" si="16"/>
        <v>0</v>
      </c>
      <c r="AC68" s="269">
        <f t="shared" si="17"/>
        <v>0</v>
      </c>
      <c r="AD68" s="269">
        <f t="shared" si="18"/>
        <v>0</v>
      </c>
      <c r="AE68" s="269">
        <f t="shared" si="19"/>
        <v>0</v>
      </c>
    </row>
    <row r="69" spans="1:31" s="3" customFormat="1" ht="15.75">
      <c r="A69" s="1">
        <v>27</v>
      </c>
      <c r="B69" s="85" t="s">
        <v>230</v>
      </c>
      <c r="C69" s="97">
        <v>2</v>
      </c>
      <c r="D69" s="5">
        <f>SUMIF($C$49:$C$67,"2",D$49:D$67)</f>
        <v>8411386</v>
      </c>
      <c r="E69" s="5">
        <f>SUMIF($C$49:$C$67,"2",E$49:E$67)</f>
        <v>8396096</v>
      </c>
      <c r="F69" s="5"/>
      <c r="G69" s="5"/>
      <c r="H69" s="5"/>
      <c r="I69" s="5"/>
      <c r="J69" s="5"/>
      <c r="K69" s="5"/>
      <c r="L69" s="5">
        <f>SUMIF($C$49:$C$67,"2",L$49:L$67)</f>
        <v>2271077</v>
      </c>
      <c r="M69" s="5">
        <f>SUMIF($C$49:$C$67,"2",M$49:M$67)</f>
        <v>2266949</v>
      </c>
      <c r="N69" s="5"/>
      <c r="O69" s="5"/>
      <c r="P69" s="5"/>
      <c r="Q69" s="5"/>
      <c r="R69" s="5"/>
      <c r="S69" s="5"/>
      <c r="T69" s="5">
        <f>D69+L69</f>
        <v>10682463</v>
      </c>
      <c r="U69" s="5">
        <f t="shared" si="24"/>
        <v>10663045</v>
      </c>
      <c r="V69" s="5">
        <f t="shared" si="24"/>
        <v>0</v>
      </c>
      <c r="W69" s="5">
        <f t="shared" si="24"/>
        <v>0</v>
      </c>
      <c r="X69" s="5">
        <f t="shared" si="24"/>
        <v>0</v>
      </c>
      <c r="Y69" s="5">
        <f t="shared" si="24"/>
        <v>0</v>
      </c>
      <c r="Z69" s="5">
        <f t="shared" si="24"/>
        <v>0</v>
      </c>
      <c r="AA69" s="5">
        <f t="shared" si="24"/>
        <v>0</v>
      </c>
      <c r="AB69" s="269">
        <f t="shared" si="16"/>
        <v>-15290</v>
      </c>
      <c r="AC69" s="269">
        <f t="shared" si="17"/>
        <v>-4128</v>
      </c>
      <c r="AD69" s="269">
        <f t="shared" si="18"/>
        <v>-19418</v>
      </c>
      <c r="AE69" s="269">
        <f t="shared" si="19"/>
        <v>0</v>
      </c>
    </row>
    <row r="70" spans="1:31" s="3" customFormat="1" ht="15.75">
      <c r="A70" s="1">
        <v>28</v>
      </c>
      <c r="B70" s="85" t="s">
        <v>124</v>
      </c>
      <c r="C70" s="97">
        <v>3</v>
      </c>
      <c r="D70" s="5">
        <f>SUMIF($C$49:$C$67,"3",D$49:D$67)</f>
        <v>0</v>
      </c>
      <c r="E70" s="5">
        <f>SUMIF($C$49:$C$67,"3",E$49:E$67)</f>
        <v>0</v>
      </c>
      <c r="F70" s="5"/>
      <c r="G70" s="5"/>
      <c r="H70" s="5"/>
      <c r="I70" s="5"/>
      <c r="J70" s="5"/>
      <c r="K70" s="5"/>
      <c r="L70" s="5">
        <f>SUMIF($C$49:$C$67,"3",L$49:L$67)</f>
        <v>0</v>
      </c>
      <c r="M70" s="5">
        <f>SUMIF($C$49:$C$67,"3",M$49:M$67)</f>
        <v>0</v>
      </c>
      <c r="N70" s="5"/>
      <c r="O70" s="5"/>
      <c r="P70" s="5"/>
      <c r="Q70" s="5"/>
      <c r="R70" s="5"/>
      <c r="S70" s="5"/>
      <c r="T70" s="5">
        <f>D70+L70</f>
        <v>0</v>
      </c>
      <c r="U70" s="5">
        <f t="shared" si="24"/>
        <v>0</v>
      </c>
      <c r="V70" s="5">
        <f t="shared" si="24"/>
        <v>0</v>
      </c>
      <c r="W70" s="5">
        <f t="shared" si="24"/>
        <v>0</v>
      </c>
      <c r="X70" s="5">
        <f t="shared" si="24"/>
        <v>0</v>
      </c>
      <c r="Y70" s="5">
        <f t="shared" si="24"/>
        <v>0</v>
      </c>
      <c r="Z70" s="5">
        <f t="shared" si="24"/>
        <v>0</v>
      </c>
      <c r="AA70" s="5">
        <f t="shared" si="24"/>
        <v>0</v>
      </c>
      <c r="AB70" s="269">
        <f t="shared" si="16"/>
        <v>0</v>
      </c>
      <c r="AC70" s="269">
        <f t="shared" si="17"/>
        <v>0</v>
      </c>
      <c r="AD70" s="269">
        <f t="shared" si="18"/>
        <v>0</v>
      </c>
      <c r="AE70" s="269">
        <f t="shared" si="19"/>
        <v>0</v>
      </c>
    </row>
    <row r="71" spans="1:31" s="3" customFormat="1" ht="15.75">
      <c r="A71" s="1">
        <v>29</v>
      </c>
      <c r="B71" s="102" t="s">
        <v>205</v>
      </c>
      <c r="C71" s="9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269">
        <f t="shared" si="16"/>
        <v>0</v>
      </c>
      <c r="AC71" s="269">
        <f t="shared" si="17"/>
        <v>0</v>
      </c>
      <c r="AD71" s="269">
        <f t="shared" si="18"/>
        <v>0</v>
      </c>
      <c r="AE71" s="269">
        <f t="shared" si="19"/>
        <v>0</v>
      </c>
    </row>
    <row r="72" spans="1:31" s="3" customFormat="1" ht="31.5" hidden="1">
      <c r="A72" s="1"/>
      <c r="B72" s="61" t="s">
        <v>208</v>
      </c>
      <c r="C72" s="97"/>
      <c r="D72" s="5"/>
      <c r="E72" s="5"/>
      <c r="F72" s="5"/>
      <c r="G72" s="5"/>
      <c r="H72" s="5"/>
      <c r="I72" s="5"/>
      <c r="J72" s="5"/>
      <c r="K72" s="5"/>
      <c r="L72" s="113"/>
      <c r="M72" s="113"/>
      <c r="N72" s="113"/>
      <c r="O72" s="113"/>
      <c r="P72" s="113"/>
      <c r="Q72" s="113"/>
      <c r="R72" s="113"/>
      <c r="S72" s="113"/>
      <c r="T72" s="5">
        <f aca="true" t="shared" si="25" ref="T72:T93">D72+L72</f>
        <v>0</v>
      </c>
      <c r="U72" s="5">
        <f aca="true" t="shared" si="26" ref="U72:U93">E72+M72</f>
        <v>0</v>
      </c>
      <c r="V72" s="5">
        <f aca="true" t="shared" si="27" ref="V72:V93">F72+N72</f>
        <v>0</v>
      </c>
      <c r="W72" s="5">
        <f aca="true" t="shared" si="28" ref="W72:W93">G72+O72</f>
        <v>0</v>
      </c>
      <c r="X72" s="5">
        <f aca="true" t="shared" si="29" ref="X72:X93">H72+P72</f>
        <v>0</v>
      </c>
      <c r="Y72" s="5">
        <f aca="true" t="shared" si="30" ref="Y72:Y93">I72+Q72</f>
        <v>0</v>
      </c>
      <c r="Z72" s="5">
        <f aca="true" t="shared" si="31" ref="Z72:Z93">J72+R72</f>
        <v>0</v>
      </c>
      <c r="AA72" s="5">
        <f aca="true" t="shared" si="32" ref="AA72:AA93">K72+S72</f>
        <v>0</v>
      </c>
      <c r="AB72" s="269">
        <f aca="true" t="shared" si="33" ref="AB72:AB93">E72-D72</f>
        <v>0</v>
      </c>
      <c r="AC72" s="269">
        <f aca="true" t="shared" si="34" ref="AC72:AC93">M72-L72</f>
        <v>0</v>
      </c>
      <c r="AD72" s="269">
        <f aca="true" t="shared" si="35" ref="AD72:AD93">U72-T72</f>
        <v>0</v>
      </c>
      <c r="AE72" s="269">
        <f aca="true" t="shared" si="36" ref="AE72:AE93">AD72-AB72-AC72</f>
        <v>0</v>
      </c>
    </row>
    <row r="73" spans="1:31" s="3" customFormat="1" ht="15.75" hidden="1">
      <c r="A73" s="1"/>
      <c r="B73" s="61"/>
      <c r="C73" s="97"/>
      <c r="D73" s="5"/>
      <c r="E73" s="5"/>
      <c r="F73" s="5"/>
      <c r="G73" s="5"/>
      <c r="H73" s="5"/>
      <c r="I73" s="5"/>
      <c r="J73" s="5"/>
      <c r="K73" s="5"/>
      <c r="L73" s="113"/>
      <c r="M73" s="113"/>
      <c r="N73" s="113"/>
      <c r="O73" s="113"/>
      <c r="P73" s="113"/>
      <c r="Q73" s="113"/>
      <c r="R73" s="113"/>
      <c r="S73" s="113"/>
      <c r="T73" s="5">
        <f t="shared" si="25"/>
        <v>0</v>
      </c>
      <c r="U73" s="5">
        <f t="shared" si="26"/>
        <v>0</v>
      </c>
      <c r="V73" s="5">
        <f t="shared" si="27"/>
        <v>0</v>
      </c>
      <c r="W73" s="5">
        <f t="shared" si="28"/>
        <v>0</v>
      </c>
      <c r="X73" s="5">
        <f t="shared" si="29"/>
        <v>0</v>
      </c>
      <c r="Y73" s="5">
        <f t="shared" si="30"/>
        <v>0</v>
      </c>
      <c r="Z73" s="5">
        <f t="shared" si="31"/>
        <v>0</v>
      </c>
      <c r="AA73" s="5">
        <f t="shared" si="32"/>
        <v>0</v>
      </c>
      <c r="AB73" s="269">
        <f t="shared" si="33"/>
        <v>0</v>
      </c>
      <c r="AC73" s="269">
        <f t="shared" si="34"/>
        <v>0</v>
      </c>
      <c r="AD73" s="269">
        <f t="shared" si="35"/>
        <v>0</v>
      </c>
      <c r="AE73" s="269">
        <f t="shared" si="36"/>
        <v>0</v>
      </c>
    </row>
    <row r="74" spans="1:31" s="3" customFormat="1" ht="31.5" hidden="1">
      <c r="A74" s="1"/>
      <c r="B74" s="61" t="s">
        <v>207</v>
      </c>
      <c r="C74" s="97"/>
      <c r="D74" s="5"/>
      <c r="E74" s="5"/>
      <c r="F74" s="5"/>
      <c r="G74" s="5"/>
      <c r="H74" s="5"/>
      <c r="I74" s="5"/>
      <c r="J74" s="5"/>
      <c r="K74" s="5"/>
      <c r="L74" s="113"/>
      <c r="M74" s="113"/>
      <c r="N74" s="113"/>
      <c r="O74" s="113"/>
      <c r="P74" s="113"/>
      <c r="Q74" s="113"/>
      <c r="R74" s="113"/>
      <c r="S74" s="113"/>
      <c r="T74" s="5">
        <f t="shared" si="25"/>
        <v>0</v>
      </c>
      <c r="U74" s="5">
        <f t="shared" si="26"/>
        <v>0</v>
      </c>
      <c r="V74" s="5">
        <f t="shared" si="27"/>
        <v>0</v>
      </c>
      <c r="W74" s="5">
        <f t="shared" si="28"/>
        <v>0</v>
      </c>
      <c r="X74" s="5">
        <f t="shared" si="29"/>
        <v>0</v>
      </c>
      <c r="Y74" s="5">
        <f t="shared" si="30"/>
        <v>0</v>
      </c>
      <c r="Z74" s="5">
        <f t="shared" si="31"/>
        <v>0</v>
      </c>
      <c r="AA74" s="5">
        <f t="shared" si="32"/>
        <v>0</v>
      </c>
      <c r="AB74" s="269">
        <f t="shared" si="33"/>
        <v>0</v>
      </c>
      <c r="AC74" s="269">
        <f t="shared" si="34"/>
        <v>0</v>
      </c>
      <c r="AD74" s="269">
        <f t="shared" si="35"/>
        <v>0</v>
      </c>
      <c r="AE74" s="269">
        <f t="shared" si="36"/>
        <v>0</v>
      </c>
    </row>
    <row r="75" spans="1:31" s="3" customFormat="1" ht="15.75" hidden="1">
      <c r="A75" s="1"/>
      <c r="B75" s="61"/>
      <c r="C75" s="97"/>
      <c r="D75" s="5"/>
      <c r="E75" s="5"/>
      <c r="F75" s="5"/>
      <c r="G75" s="5"/>
      <c r="H75" s="5"/>
      <c r="I75" s="5"/>
      <c r="J75" s="5"/>
      <c r="K75" s="5"/>
      <c r="L75" s="113"/>
      <c r="M75" s="113"/>
      <c r="N75" s="113"/>
      <c r="O75" s="113"/>
      <c r="P75" s="113"/>
      <c r="Q75" s="113"/>
      <c r="R75" s="113"/>
      <c r="S75" s="113"/>
      <c r="T75" s="5">
        <f t="shared" si="25"/>
        <v>0</v>
      </c>
      <c r="U75" s="5">
        <f t="shared" si="26"/>
        <v>0</v>
      </c>
      <c r="V75" s="5">
        <f t="shared" si="27"/>
        <v>0</v>
      </c>
      <c r="W75" s="5">
        <f t="shared" si="28"/>
        <v>0</v>
      </c>
      <c r="X75" s="5">
        <f t="shared" si="29"/>
        <v>0</v>
      </c>
      <c r="Y75" s="5">
        <f t="shared" si="30"/>
        <v>0</v>
      </c>
      <c r="Z75" s="5">
        <f t="shared" si="31"/>
        <v>0</v>
      </c>
      <c r="AA75" s="5">
        <f t="shared" si="32"/>
        <v>0</v>
      </c>
      <c r="AB75" s="269">
        <f t="shared" si="33"/>
        <v>0</v>
      </c>
      <c r="AC75" s="269">
        <f t="shared" si="34"/>
        <v>0</v>
      </c>
      <c r="AD75" s="269">
        <f t="shared" si="35"/>
        <v>0</v>
      </c>
      <c r="AE75" s="269">
        <f t="shared" si="36"/>
        <v>0</v>
      </c>
    </row>
    <row r="76" spans="1:31" s="3" customFormat="1" ht="31.5" hidden="1">
      <c r="A76" s="1"/>
      <c r="B76" s="61" t="s">
        <v>206</v>
      </c>
      <c r="C76" s="97"/>
      <c r="D76" s="5"/>
      <c r="E76" s="5"/>
      <c r="F76" s="5"/>
      <c r="G76" s="5"/>
      <c r="H76" s="5"/>
      <c r="I76" s="5"/>
      <c r="J76" s="5"/>
      <c r="K76" s="5"/>
      <c r="L76" s="113"/>
      <c r="M76" s="113"/>
      <c r="N76" s="113"/>
      <c r="O76" s="113"/>
      <c r="P76" s="113"/>
      <c r="Q76" s="113"/>
      <c r="R76" s="113"/>
      <c r="S76" s="113"/>
      <c r="T76" s="5">
        <f t="shared" si="25"/>
        <v>0</v>
      </c>
      <c r="U76" s="5">
        <f t="shared" si="26"/>
        <v>0</v>
      </c>
      <c r="V76" s="5">
        <f t="shared" si="27"/>
        <v>0</v>
      </c>
      <c r="W76" s="5">
        <f t="shared" si="28"/>
        <v>0</v>
      </c>
      <c r="X76" s="5">
        <f t="shared" si="29"/>
        <v>0</v>
      </c>
      <c r="Y76" s="5">
        <f t="shared" si="30"/>
        <v>0</v>
      </c>
      <c r="Z76" s="5">
        <f t="shared" si="31"/>
        <v>0</v>
      </c>
      <c r="AA76" s="5">
        <f t="shared" si="32"/>
        <v>0</v>
      </c>
      <c r="AB76" s="269">
        <f t="shared" si="33"/>
        <v>0</v>
      </c>
      <c r="AC76" s="269">
        <f t="shared" si="34"/>
        <v>0</v>
      </c>
      <c r="AD76" s="269">
        <f t="shared" si="35"/>
        <v>0</v>
      </c>
      <c r="AE76" s="269">
        <f t="shared" si="36"/>
        <v>0</v>
      </c>
    </row>
    <row r="77" spans="1:31" s="3" customFormat="1" ht="15.75" hidden="1">
      <c r="A77" s="1"/>
      <c r="B77" s="85"/>
      <c r="C77" s="97">
        <v>2</v>
      </c>
      <c r="D77" s="5"/>
      <c r="E77" s="5"/>
      <c r="F77" s="5"/>
      <c r="G77" s="5"/>
      <c r="H77" s="5"/>
      <c r="I77" s="5"/>
      <c r="J77" s="5"/>
      <c r="K77" s="5"/>
      <c r="L77" s="113"/>
      <c r="M77" s="113"/>
      <c r="N77" s="113"/>
      <c r="O77" s="113"/>
      <c r="P77" s="113"/>
      <c r="Q77" s="113"/>
      <c r="R77" s="113"/>
      <c r="S77" s="113"/>
      <c r="T77" s="5">
        <f t="shared" si="25"/>
        <v>0</v>
      </c>
      <c r="U77" s="5">
        <f t="shared" si="26"/>
        <v>0</v>
      </c>
      <c r="V77" s="5">
        <f t="shared" si="27"/>
        <v>0</v>
      </c>
      <c r="W77" s="5">
        <f t="shared" si="28"/>
        <v>0</v>
      </c>
      <c r="X77" s="5">
        <f t="shared" si="29"/>
        <v>0</v>
      </c>
      <c r="Y77" s="5">
        <f t="shared" si="30"/>
        <v>0</v>
      </c>
      <c r="Z77" s="5">
        <f t="shared" si="31"/>
        <v>0</v>
      </c>
      <c r="AA77" s="5">
        <f t="shared" si="32"/>
        <v>0</v>
      </c>
      <c r="AB77" s="269">
        <f t="shared" si="33"/>
        <v>0</v>
      </c>
      <c r="AC77" s="269">
        <f t="shared" si="34"/>
        <v>0</v>
      </c>
      <c r="AD77" s="269">
        <f t="shared" si="35"/>
        <v>0</v>
      </c>
      <c r="AE77" s="269">
        <f t="shared" si="36"/>
        <v>0</v>
      </c>
    </row>
    <row r="78" spans="1:31" s="3" customFormat="1" ht="15.75" hidden="1">
      <c r="A78" s="1"/>
      <c r="B78" s="85"/>
      <c r="C78" s="97">
        <v>2</v>
      </c>
      <c r="D78" s="5"/>
      <c r="E78" s="5"/>
      <c r="F78" s="5"/>
      <c r="G78" s="5"/>
      <c r="H78" s="5"/>
      <c r="I78" s="5"/>
      <c r="J78" s="5"/>
      <c r="K78" s="5"/>
      <c r="L78" s="113"/>
      <c r="M78" s="113"/>
      <c r="N78" s="113"/>
      <c r="O78" s="113"/>
      <c r="P78" s="113"/>
      <c r="Q78" s="113"/>
      <c r="R78" s="113"/>
      <c r="S78" s="113"/>
      <c r="T78" s="5">
        <f t="shared" si="25"/>
        <v>0</v>
      </c>
      <c r="U78" s="5">
        <f t="shared" si="26"/>
        <v>0</v>
      </c>
      <c r="V78" s="5">
        <f t="shared" si="27"/>
        <v>0</v>
      </c>
      <c r="W78" s="5">
        <f t="shared" si="28"/>
        <v>0</v>
      </c>
      <c r="X78" s="5">
        <f t="shared" si="29"/>
        <v>0</v>
      </c>
      <c r="Y78" s="5">
        <f t="shared" si="30"/>
        <v>0</v>
      </c>
      <c r="Z78" s="5">
        <f t="shared" si="31"/>
        <v>0</v>
      </c>
      <c r="AA78" s="5">
        <f t="shared" si="32"/>
        <v>0</v>
      </c>
      <c r="AB78" s="269">
        <f t="shared" si="33"/>
        <v>0</v>
      </c>
      <c r="AC78" s="269">
        <f t="shared" si="34"/>
        <v>0</v>
      </c>
      <c r="AD78" s="269">
        <f t="shared" si="35"/>
        <v>0</v>
      </c>
      <c r="AE78" s="269">
        <f t="shared" si="36"/>
        <v>0</v>
      </c>
    </row>
    <row r="79" spans="1:31" s="3" customFormat="1" ht="15.75" hidden="1">
      <c r="A79" s="1"/>
      <c r="B79" s="85"/>
      <c r="C79" s="97">
        <v>2</v>
      </c>
      <c r="D79" s="5"/>
      <c r="E79" s="5"/>
      <c r="F79" s="5"/>
      <c r="G79" s="5"/>
      <c r="H79" s="5"/>
      <c r="I79" s="5"/>
      <c r="J79" s="5"/>
      <c r="K79" s="5"/>
      <c r="L79" s="113"/>
      <c r="M79" s="113"/>
      <c r="N79" s="113"/>
      <c r="O79" s="113"/>
      <c r="P79" s="113"/>
      <c r="Q79" s="113"/>
      <c r="R79" s="113"/>
      <c r="S79" s="113"/>
      <c r="T79" s="5">
        <f t="shared" si="25"/>
        <v>0</v>
      </c>
      <c r="U79" s="5">
        <f t="shared" si="26"/>
        <v>0</v>
      </c>
      <c r="V79" s="5">
        <f t="shared" si="27"/>
        <v>0</v>
      </c>
      <c r="W79" s="5">
        <f t="shared" si="28"/>
        <v>0</v>
      </c>
      <c r="X79" s="5">
        <f t="shared" si="29"/>
        <v>0</v>
      </c>
      <c r="Y79" s="5">
        <f t="shared" si="30"/>
        <v>0</v>
      </c>
      <c r="Z79" s="5">
        <f t="shared" si="31"/>
        <v>0</v>
      </c>
      <c r="AA79" s="5">
        <f t="shared" si="32"/>
        <v>0</v>
      </c>
      <c r="AB79" s="269">
        <f t="shared" si="33"/>
        <v>0</v>
      </c>
      <c r="AC79" s="269">
        <f t="shared" si="34"/>
        <v>0</v>
      </c>
      <c r="AD79" s="269">
        <f t="shared" si="35"/>
        <v>0</v>
      </c>
      <c r="AE79" s="269">
        <f t="shared" si="36"/>
        <v>0</v>
      </c>
    </row>
    <row r="80" spans="1:31" s="3" customFormat="1" ht="31.5">
      <c r="A80" s="1">
        <v>30</v>
      </c>
      <c r="B80" s="61" t="s">
        <v>373</v>
      </c>
      <c r="C80" s="97"/>
      <c r="D80" s="5">
        <f>SUM(D77:D79)</f>
        <v>0</v>
      </c>
      <c r="E80" s="5">
        <f>SUM(E77:E79)</f>
        <v>0</v>
      </c>
      <c r="F80" s="5"/>
      <c r="G80" s="5"/>
      <c r="H80" s="5"/>
      <c r="I80" s="5"/>
      <c r="J80" s="5"/>
      <c r="K80" s="5"/>
      <c r="L80" s="113"/>
      <c r="M80" s="113"/>
      <c r="N80" s="113"/>
      <c r="O80" s="113"/>
      <c r="P80" s="113"/>
      <c r="Q80" s="113"/>
      <c r="R80" s="113"/>
      <c r="S80" s="113"/>
      <c r="T80" s="5">
        <f t="shared" si="25"/>
        <v>0</v>
      </c>
      <c r="U80" s="5">
        <f t="shared" si="26"/>
        <v>0</v>
      </c>
      <c r="V80" s="5">
        <f t="shared" si="27"/>
        <v>0</v>
      </c>
      <c r="W80" s="5">
        <f t="shared" si="28"/>
        <v>0</v>
      </c>
      <c r="X80" s="5">
        <f t="shared" si="29"/>
        <v>0</v>
      </c>
      <c r="Y80" s="5">
        <f t="shared" si="30"/>
        <v>0</v>
      </c>
      <c r="Z80" s="5">
        <f t="shared" si="31"/>
        <v>0</v>
      </c>
      <c r="AA80" s="5">
        <f t="shared" si="32"/>
        <v>0</v>
      </c>
      <c r="AB80" s="269">
        <f t="shared" si="33"/>
        <v>0</v>
      </c>
      <c r="AC80" s="269">
        <f t="shared" si="34"/>
        <v>0</v>
      </c>
      <c r="AD80" s="269">
        <f t="shared" si="35"/>
        <v>0</v>
      </c>
      <c r="AE80" s="269">
        <f t="shared" si="36"/>
        <v>0</v>
      </c>
    </row>
    <row r="81" spans="1:31" s="3" customFormat="1" ht="31.5" hidden="1">
      <c r="A81" s="1"/>
      <c r="B81" s="61" t="s">
        <v>209</v>
      </c>
      <c r="C81" s="97"/>
      <c r="D81" s="5"/>
      <c r="E81" s="5"/>
      <c r="F81" s="5"/>
      <c r="G81" s="5"/>
      <c r="H81" s="5"/>
      <c r="I81" s="5"/>
      <c r="J81" s="5"/>
      <c r="K81" s="5"/>
      <c r="L81" s="113"/>
      <c r="M81" s="113"/>
      <c r="N81" s="113"/>
      <c r="O81" s="113"/>
      <c r="P81" s="113"/>
      <c r="Q81" s="113"/>
      <c r="R81" s="113"/>
      <c r="S81" s="113"/>
      <c r="T81" s="5">
        <f t="shared" si="25"/>
        <v>0</v>
      </c>
      <c r="U81" s="5">
        <f t="shared" si="26"/>
        <v>0</v>
      </c>
      <c r="V81" s="5">
        <f t="shared" si="27"/>
        <v>0</v>
      </c>
      <c r="W81" s="5">
        <f t="shared" si="28"/>
        <v>0</v>
      </c>
      <c r="X81" s="5">
        <f t="shared" si="29"/>
        <v>0</v>
      </c>
      <c r="Y81" s="5">
        <f t="shared" si="30"/>
        <v>0</v>
      </c>
      <c r="Z81" s="5">
        <f t="shared" si="31"/>
        <v>0</v>
      </c>
      <c r="AA81" s="5">
        <f t="shared" si="32"/>
        <v>0</v>
      </c>
      <c r="AB81" s="269">
        <f t="shared" si="33"/>
        <v>0</v>
      </c>
      <c r="AC81" s="269">
        <f t="shared" si="34"/>
        <v>0</v>
      </c>
      <c r="AD81" s="269">
        <f t="shared" si="35"/>
        <v>0</v>
      </c>
      <c r="AE81" s="269">
        <f t="shared" si="36"/>
        <v>0</v>
      </c>
    </row>
    <row r="82" spans="1:31" s="3" customFormat="1" ht="15.75" hidden="1">
      <c r="A82" s="1"/>
      <c r="B82" s="61"/>
      <c r="C82" s="97"/>
      <c r="D82" s="5"/>
      <c r="E82" s="5"/>
      <c r="F82" s="5"/>
      <c r="G82" s="5"/>
      <c r="H82" s="5"/>
      <c r="I82" s="5"/>
      <c r="J82" s="5"/>
      <c r="K82" s="5"/>
      <c r="L82" s="113"/>
      <c r="M82" s="113"/>
      <c r="N82" s="113"/>
      <c r="O82" s="113"/>
      <c r="P82" s="113"/>
      <c r="Q82" s="113"/>
      <c r="R82" s="113"/>
      <c r="S82" s="113"/>
      <c r="T82" s="5">
        <f t="shared" si="25"/>
        <v>0</v>
      </c>
      <c r="U82" s="5">
        <f t="shared" si="26"/>
        <v>0</v>
      </c>
      <c r="V82" s="5">
        <f t="shared" si="27"/>
        <v>0</v>
      </c>
      <c r="W82" s="5">
        <f t="shared" si="28"/>
        <v>0</v>
      </c>
      <c r="X82" s="5">
        <f t="shared" si="29"/>
        <v>0</v>
      </c>
      <c r="Y82" s="5">
        <f t="shared" si="30"/>
        <v>0</v>
      </c>
      <c r="Z82" s="5">
        <f t="shared" si="31"/>
        <v>0</v>
      </c>
      <c r="AA82" s="5">
        <f t="shared" si="32"/>
        <v>0</v>
      </c>
      <c r="AB82" s="269">
        <f t="shared" si="33"/>
        <v>0</v>
      </c>
      <c r="AC82" s="269">
        <f t="shared" si="34"/>
        <v>0</v>
      </c>
      <c r="AD82" s="269">
        <f t="shared" si="35"/>
        <v>0</v>
      </c>
      <c r="AE82" s="269">
        <f t="shared" si="36"/>
        <v>0</v>
      </c>
    </row>
    <row r="83" spans="1:31" s="3" customFormat="1" ht="47.25">
      <c r="A83" s="1">
        <v>31</v>
      </c>
      <c r="B83" s="61" t="s">
        <v>210</v>
      </c>
      <c r="C83" s="97"/>
      <c r="D83" s="5">
        <v>0</v>
      </c>
      <c r="E83" s="5">
        <v>0</v>
      </c>
      <c r="F83" s="5"/>
      <c r="G83" s="5"/>
      <c r="H83" s="5"/>
      <c r="I83" s="5"/>
      <c r="J83" s="5"/>
      <c r="K83" s="5"/>
      <c r="L83" s="113"/>
      <c r="M83" s="113"/>
      <c r="N83" s="113"/>
      <c r="O83" s="113"/>
      <c r="P83" s="113"/>
      <c r="Q83" s="113"/>
      <c r="R83" s="113"/>
      <c r="S83" s="113"/>
      <c r="T83" s="5">
        <f t="shared" si="25"/>
        <v>0</v>
      </c>
      <c r="U83" s="5">
        <f t="shared" si="26"/>
        <v>0</v>
      </c>
      <c r="V83" s="5">
        <f t="shared" si="27"/>
        <v>0</v>
      </c>
      <c r="W83" s="5">
        <f t="shared" si="28"/>
        <v>0</v>
      </c>
      <c r="X83" s="5">
        <f t="shared" si="29"/>
        <v>0</v>
      </c>
      <c r="Y83" s="5">
        <f t="shared" si="30"/>
        <v>0</v>
      </c>
      <c r="Z83" s="5">
        <f t="shared" si="31"/>
        <v>0</v>
      </c>
      <c r="AA83" s="5">
        <f t="shared" si="32"/>
        <v>0</v>
      </c>
      <c r="AB83" s="269">
        <f t="shared" si="33"/>
        <v>0</v>
      </c>
      <c r="AC83" s="269">
        <f t="shared" si="34"/>
        <v>0</v>
      </c>
      <c r="AD83" s="269">
        <f t="shared" si="35"/>
        <v>0</v>
      </c>
      <c r="AE83" s="269">
        <f t="shared" si="36"/>
        <v>0</v>
      </c>
    </row>
    <row r="84" spans="1:31" s="3" customFormat="1" ht="15.75" hidden="1">
      <c r="A84" s="1"/>
      <c r="B84" s="61"/>
      <c r="C84" s="97"/>
      <c r="D84" s="5"/>
      <c r="E84" s="5"/>
      <c r="F84" s="5"/>
      <c r="G84" s="5"/>
      <c r="H84" s="5"/>
      <c r="I84" s="5"/>
      <c r="J84" s="5"/>
      <c r="K84" s="5"/>
      <c r="L84" s="113"/>
      <c r="M84" s="113"/>
      <c r="N84" s="113"/>
      <c r="O84" s="113"/>
      <c r="P84" s="113"/>
      <c r="Q84" s="113"/>
      <c r="R84" s="113"/>
      <c r="S84" s="113"/>
      <c r="T84" s="5">
        <f t="shared" si="25"/>
        <v>0</v>
      </c>
      <c r="U84" s="5">
        <f t="shared" si="26"/>
        <v>0</v>
      </c>
      <c r="V84" s="5">
        <f t="shared" si="27"/>
        <v>0</v>
      </c>
      <c r="W84" s="5">
        <f t="shared" si="28"/>
        <v>0</v>
      </c>
      <c r="X84" s="5">
        <f t="shared" si="29"/>
        <v>0</v>
      </c>
      <c r="Y84" s="5">
        <f t="shared" si="30"/>
        <v>0</v>
      </c>
      <c r="Z84" s="5">
        <f t="shared" si="31"/>
        <v>0</v>
      </c>
      <c r="AA84" s="5">
        <f t="shared" si="32"/>
        <v>0</v>
      </c>
      <c r="AB84" s="269">
        <f t="shared" si="33"/>
        <v>0</v>
      </c>
      <c r="AC84" s="269">
        <f t="shared" si="34"/>
        <v>0</v>
      </c>
      <c r="AD84" s="269">
        <f t="shared" si="35"/>
        <v>0</v>
      </c>
      <c r="AE84" s="269">
        <f t="shared" si="36"/>
        <v>0</v>
      </c>
    </row>
    <row r="85" spans="1:31" s="3" customFormat="1" ht="15.75">
      <c r="A85" s="1">
        <v>32</v>
      </c>
      <c r="B85" s="61" t="s">
        <v>211</v>
      </c>
      <c r="C85" s="97"/>
      <c r="D85" s="5">
        <v>0</v>
      </c>
      <c r="E85" s="5">
        <v>0</v>
      </c>
      <c r="F85" s="5"/>
      <c r="G85" s="5"/>
      <c r="H85" s="5"/>
      <c r="I85" s="5"/>
      <c r="J85" s="5"/>
      <c r="K85" s="5"/>
      <c r="L85" s="113"/>
      <c r="M85" s="113"/>
      <c r="N85" s="113"/>
      <c r="O85" s="113"/>
      <c r="P85" s="113"/>
      <c r="Q85" s="113"/>
      <c r="R85" s="113"/>
      <c r="S85" s="113"/>
      <c r="T85" s="5">
        <f t="shared" si="25"/>
        <v>0</v>
      </c>
      <c r="U85" s="5">
        <f t="shared" si="26"/>
        <v>0</v>
      </c>
      <c r="V85" s="5">
        <f t="shared" si="27"/>
        <v>0</v>
      </c>
      <c r="W85" s="5">
        <f t="shared" si="28"/>
        <v>0</v>
      </c>
      <c r="X85" s="5">
        <f t="shared" si="29"/>
        <v>0</v>
      </c>
      <c r="Y85" s="5">
        <f t="shared" si="30"/>
        <v>0</v>
      </c>
      <c r="Z85" s="5">
        <f t="shared" si="31"/>
        <v>0</v>
      </c>
      <c r="AA85" s="5">
        <f t="shared" si="32"/>
        <v>0</v>
      </c>
      <c r="AB85" s="269">
        <f t="shared" si="33"/>
        <v>0</v>
      </c>
      <c r="AC85" s="269">
        <f t="shared" si="34"/>
        <v>0</v>
      </c>
      <c r="AD85" s="269">
        <f t="shared" si="35"/>
        <v>0</v>
      </c>
      <c r="AE85" s="269">
        <f t="shared" si="36"/>
        <v>0</v>
      </c>
    </row>
    <row r="86" spans="1:31" s="3" customFormat="1" ht="15.75" hidden="1">
      <c r="A86" s="1"/>
      <c r="B86" s="61"/>
      <c r="C86" s="97">
        <v>2</v>
      </c>
      <c r="D86" s="5">
        <v>0</v>
      </c>
      <c r="E86" s="5">
        <v>0</v>
      </c>
      <c r="F86" s="5"/>
      <c r="G86" s="5"/>
      <c r="H86" s="5"/>
      <c r="I86" s="5"/>
      <c r="J86" s="5"/>
      <c r="K86" s="5"/>
      <c r="L86" s="113"/>
      <c r="M86" s="113"/>
      <c r="N86" s="113"/>
      <c r="O86" s="113"/>
      <c r="P86" s="113"/>
      <c r="Q86" s="113"/>
      <c r="R86" s="113"/>
      <c r="S86" s="113"/>
      <c r="T86" s="5">
        <f t="shared" si="25"/>
        <v>0</v>
      </c>
      <c r="U86" s="5">
        <f t="shared" si="26"/>
        <v>0</v>
      </c>
      <c r="V86" s="5">
        <f t="shared" si="27"/>
        <v>0</v>
      </c>
      <c r="W86" s="5">
        <f t="shared" si="28"/>
        <v>0</v>
      </c>
      <c r="X86" s="5">
        <f t="shared" si="29"/>
        <v>0</v>
      </c>
      <c r="Y86" s="5">
        <f t="shared" si="30"/>
        <v>0</v>
      </c>
      <c r="Z86" s="5">
        <f t="shared" si="31"/>
        <v>0</v>
      </c>
      <c r="AA86" s="5">
        <f t="shared" si="32"/>
        <v>0</v>
      </c>
      <c r="AB86" s="269">
        <f t="shared" si="33"/>
        <v>0</v>
      </c>
      <c r="AC86" s="269">
        <f t="shared" si="34"/>
        <v>0</v>
      </c>
      <c r="AD86" s="269">
        <f t="shared" si="35"/>
        <v>0</v>
      </c>
      <c r="AE86" s="269">
        <f t="shared" si="36"/>
        <v>0</v>
      </c>
    </row>
    <row r="87" spans="1:31" s="3" customFormat="1" ht="15.75">
      <c r="A87" s="1" t="s">
        <v>755</v>
      </c>
      <c r="B87" s="85" t="s">
        <v>749</v>
      </c>
      <c r="C87" s="97">
        <v>3</v>
      </c>
      <c r="D87" s="5">
        <v>0</v>
      </c>
      <c r="E87" s="5">
        <v>15000</v>
      </c>
      <c r="F87" s="5"/>
      <c r="G87" s="5"/>
      <c r="H87" s="5"/>
      <c r="I87" s="5"/>
      <c r="J87" s="5"/>
      <c r="K87" s="5"/>
      <c r="L87" s="113"/>
      <c r="M87" s="113"/>
      <c r="N87" s="113"/>
      <c r="O87" s="113"/>
      <c r="P87" s="113"/>
      <c r="Q87" s="113"/>
      <c r="R87" s="113"/>
      <c r="S87" s="113"/>
      <c r="T87" s="5">
        <f t="shared" si="25"/>
        <v>0</v>
      </c>
      <c r="U87" s="5">
        <f t="shared" si="26"/>
        <v>15000</v>
      </c>
      <c r="V87" s="5">
        <f t="shared" si="27"/>
        <v>0</v>
      </c>
      <c r="W87" s="5">
        <f t="shared" si="28"/>
        <v>0</v>
      </c>
      <c r="X87" s="5">
        <f t="shared" si="29"/>
        <v>0</v>
      </c>
      <c r="Y87" s="5">
        <f t="shared" si="30"/>
        <v>0</v>
      </c>
      <c r="Z87" s="5">
        <f t="shared" si="31"/>
        <v>0</v>
      </c>
      <c r="AA87" s="5">
        <f t="shared" si="32"/>
        <v>0</v>
      </c>
      <c r="AB87" s="269">
        <f t="shared" si="33"/>
        <v>15000</v>
      </c>
      <c r="AC87" s="269">
        <f t="shared" si="34"/>
        <v>0</v>
      </c>
      <c r="AD87" s="269">
        <f t="shared" si="35"/>
        <v>15000</v>
      </c>
      <c r="AE87" s="269">
        <f t="shared" si="36"/>
        <v>0</v>
      </c>
    </row>
    <row r="88" spans="1:31" s="3" customFormat="1" ht="31.5">
      <c r="A88" s="1">
        <v>33</v>
      </c>
      <c r="B88" s="61" t="s">
        <v>212</v>
      </c>
      <c r="C88" s="97"/>
      <c r="D88" s="5">
        <f>SUM(D86:D87)</f>
        <v>0</v>
      </c>
      <c r="E88" s="5">
        <f>SUM(E86:E87)</f>
        <v>15000</v>
      </c>
      <c r="F88" s="5"/>
      <c r="G88" s="5"/>
      <c r="H88" s="5"/>
      <c r="I88" s="5"/>
      <c r="J88" s="5"/>
      <c r="K88" s="5"/>
      <c r="L88" s="113"/>
      <c r="M88" s="113"/>
      <c r="N88" s="113"/>
      <c r="O88" s="113"/>
      <c r="P88" s="113"/>
      <c r="Q88" s="113"/>
      <c r="R88" s="113"/>
      <c r="S88" s="113"/>
      <c r="T88" s="5">
        <f t="shared" si="25"/>
        <v>0</v>
      </c>
      <c r="U88" s="5">
        <f t="shared" si="26"/>
        <v>15000</v>
      </c>
      <c r="V88" s="5">
        <f t="shared" si="27"/>
        <v>0</v>
      </c>
      <c r="W88" s="5">
        <f t="shared" si="28"/>
        <v>0</v>
      </c>
      <c r="X88" s="5">
        <f t="shared" si="29"/>
        <v>0</v>
      </c>
      <c r="Y88" s="5">
        <f t="shared" si="30"/>
        <v>0</v>
      </c>
      <c r="Z88" s="5">
        <f t="shared" si="31"/>
        <v>0</v>
      </c>
      <c r="AA88" s="5">
        <f t="shared" si="32"/>
        <v>0</v>
      </c>
      <c r="AB88" s="269">
        <f t="shared" si="33"/>
        <v>15000</v>
      </c>
      <c r="AC88" s="269">
        <f t="shared" si="34"/>
        <v>0</v>
      </c>
      <c r="AD88" s="269">
        <f t="shared" si="35"/>
        <v>15000</v>
      </c>
      <c r="AE88" s="269">
        <f t="shared" si="36"/>
        <v>0</v>
      </c>
    </row>
    <row r="89" spans="1:31" s="3" customFormat="1" ht="15.75">
      <c r="A89" s="1">
        <v>34</v>
      </c>
      <c r="B89" s="9" t="s">
        <v>46</v>
      </c>
      <c r="C89" s="97"/>
      <c r="D89" s="14">
        <f>SUM(D90:D92)</f>
        <v>0</v>
      </c>
      <c r="E89" s="14">
        <f>SUM(E90:E92)</f>
        <v>15000</v>
      </c>
      <c r="F89" s="14"/>
      <c r="G89" s="14"/>
      <c r="H89" s="14"/>
      <c r="I89" s="14"/>
      <c r="J89" s="14"/>
      <c r="K89" s="14"/>
      <c r="L89" s="14">
        <f>SUM(L90:L92)</f>
        <v>0</v>
      </c>
      <c r="M89" s="14">
        <f>SUM(M90:M92)</f>
        <v>0</v>
      </c>
      <c r="N89" s="14"/>
      <c r="O89" s="14"/>
      <c r="P89" s="14"/>
      <c r="Q89" s="14"/>
      <c r="R89" s="14"/>
      <c r="S89" s="14"/>
      <c r="T89" s="14">
        <f t="shared" si="25"/>
        <v>0</v>
      </c>
      <c r="U89" s="14">
        <f t="shared" si="26"/>
        <v>15000</v>
      </c>
      <c r="V89" s="14">
        <f t="shared" si="27"/>
        <v>0</v>
      </c>
      <c r="W89" s="14">
        <f t="shared" si="28"/>
        <v>0</v>
      </c>
      <c r="X89" s="14">
        <f t="shared" si="29"/>
        <v>0</v>
      </c>
      <c r="Y89" s="14">
        <f t="shared" si="30"/>
        <v>0</v>
      </c>
      <c r="Z89" s="14">
        <f t="shared" si="31"/>
        <v>0</v>
      </c>
      <c r="AA89" s="14">
        <f t="shared" si="32"/>
        <v>0</v>
      </c>
      <c r="AB89" s="269">
        <f t="shared" si="33"/>
        <v>15000</v>
      </c>
      <c r="AC89" s="269">
        <f t="shared" si="34"/>
        <v>0</v>
      </c>
      <c r="AD89" s="269">
        <f t="shared" si="35"/>
        <v>15000</v>
      </c>
      <c r="AE89" s="269">
        <f t="shared" si="36"/>
        <v>0</v>
      </c>
    </row>
    <row r="90" spans="1:31" s="3" customFormat="1" ht="15.75">
      <c r="A90" s="1">
        <v>35</v>
      </c>
      <c r="B90" s="85" t="s">
        <v>385</v>
      </c>
      <c r="C90" s="97">
        <v>1</v>
      </c>
      <c r="D90" s="5">
        <f>SUMIF($C$71:$C$89,"1",D$71:D$89)</f>
        <v>0</v>
      </c>
      <c r="E90" s="5">
        <f>SUMIF($C$71:$C$89,"1",E$71:E$89)</f>
        <v>0</v>
      </c>
      <c r="F90" s="5"/>
      <c r="G90" s="5"/>
      <c r="H90" s="5"/>
      <c r="I90" s="5"/>
      <c r="J90" s="5"/>
      <c r="K90" s="5"/>
      <c r="L90" s="5">
        <f>SUMIF($C$71:$C$89,"1",L$71:L$89)</f>
        <v>0</v>
      </c>
      <c r="M90" s="5">
        <f>SUMIF($C$71:$C$89,"1",M$71:M$89)</f>
        <v>0</v>
      </c>
      <c r="N90" s="5"/>
      <c r="O90" s="5"/>
      <c r="P90" s="5"/>
      <c r="Q90" s="5"/>
      <c r="R90" s="5"/>
      <c r="S90" s="5"/>
      <c r="T90" s="5">
        <f t="shared" si="25"/>
        <v>0</v>
      </c>
      <c r="U90" s="5">
        <f t="shared" si="26"/>
        <v>0</v>
      </c>
      <c r="V90" s="5">
        <f t="shared" si="27"/>
        <v>0</v>
      </c>
      <c r="W90" s="5">
        <f t="shared" si="28"/>
        <v>0</v>
      </c>
      <c r="X90" s="5">
        <f t="shared" si="29"/>
        <v>0</v>
      </c>
      <c r="Y90" s="5">
        <f t="shared" si="30"/>
        <v>0</v>
      </c>
      <c r="Z90" s="5">
        <f t="shared" si="31"/>
        <v>0</v>
      </c>
      <c r="AA90" s="5">
        <f t="shared" si="32"/>
        <v>0</v>
      </c>
      <c r="AB90" s="269">
        <f t="shared" si="33"/>
        <v>0</v>
      </c>
      <c r="AC90" s="269">
        <f t="shared" si="34"/>
        <v>0</v>
      </c>
      <c r="AD90" s="269">
        <f t="shared" si="35"/>
        <v>0</v>
      </c>
      <c r="AE90" s="269">
        <f t="shared" si="36"/>
        <v>0</v>
      </c>
    </row>
    <row r="91" spans="1:31" s="3" customFormat="1" ht="15.75">
      <c r="A91" s="1">
        <v>36</v>
      </c>
      <c r="B91" s="85" t="s">
        <v>230</v>
      </c>
      <c r="C91" s="97">
        <v>2</v>
      </c>
      <c r="D91" s="5">
        <f>SUMIF($C$71:$C$89,"2",D$71:D$89)</f>
        <v>0</v>
      </c>
      <c r="E91" s="5">
        <f>SUMIF($C$71:$C$89,"2",E$71:E$89)</f>
        <v>0</v>
      </c>
      <c r="F91" s="5"/>
      <c r="G91" s="5"/>
      <c r="H91" s="5"/>
      <c r="I91" s="5"/>
      <c r="J91" s="5"/>
      <c r="K91" s="5"/>
      <c r="L91" s="5">
        <f>SUMIF($C$71:$C$89,"2",L$71:L$89)</f>
        <v>0</v>
      </c>
      <c r="M91" s="5">
        <f>SUMIF($C$71:$C$89,"2",M$71:M$89)</f>
        <v>0</v>
      </c>
      <c r="N91" s="5"/>
      <c r="O91" s="5"/>
      <c r="P91" s="5"/>
      <c r="Q91" s="5"/>
      <c r="R91" s="5"/>
      <c r="S91" s="5"/>
      <c r="T91" s="5">
        <f t="shared" si="25"/>
        <v>0</v>
      </c>
      <c r="U91" s="5">
        <f t="shared" si="26"/>
        <v>0</v>
      </c>
      <c r="V91" s="5">
        <f t="shared" si="27"/>
        <v>0</v>
      </c>
      <c r="W91" s="5">
        <f t="shared" si="28"/>
        <v>0</v>
      </c>
      <c r="X91" s="5">
        <f t="shared" si="29"/>
        <v>0</v>
      </c>
      <c r="Y91" s="5">
        <f t="shared" si="30"/>
        <v>0</v>
      </c>
      <c r="Z91" s="5">
        <f t="shared" si="31"/>
        <v>0</v>
      </c>
      <c r="AA91" s="5">
        <f t="shared" si="32"/>
        <v>0</v>
      </c>
      <c r="AB91" s="269">
        <f t="shared" si="33"/>
        <v>0</v>
      </c>
      <c r="AC91" s="269">
        <f t="shared" si="34"/>
        <v>0</v>
      </c>
      <c r="AD91" s="269">
        <f t="shared" si="35"/>
        <v>0</v>
      </c>
      <c r="AE91" s="269">
        <f t="shared" si="36"/>
        <v>0</v>
      </c>
    </row>
    <row r="92" spans="1:31" s="3" customFormat="1" ht="15.75">
      <c r="A92" s="1">
        <v>37</v>
      </c>
      <c r="B92" s="85" t="s">
        <v>124</v>
      </c>
      <c r="C92" s="97">
        <v>3</v>
      </c>
      <c r="D92" s="5">
        <f>SUMIF($C$71:$C$89,"3",D$71:D$89)</f>
        <v>0</v>
      </c>
      <c r="E92" s="5">
        <f>SUMIF($C$71:$C$89,"3",E$71:E$89)</f>
        <v>15000</v>
      </c>
      <c r="F92" s="5"/>
      <c r="G92" s="5"/>
      <c r="H92" s="5"/>
      <c r="I92" s="5"/>
      <c r="J92" s="5"/>
      <c r="K92" s="5"/>
      <c r="L92" s="5">
        <f>SUMIF($C$71:$C$89,"3",L$71:L$89)</f>
        <v>0</v>
      </c>
      <c r="M92" s="5">
        <f>SUMIF($C$71:$C$89,"3",M$71:M$89)</f>
        <v>0</v>
      </c>
      <c r="N92" s="5"/>
      <c r="O92" s="5"/>
      <c r="P92" s="5"/>
      <c r="Q92" s="5"/>
      <c r="R92" s="5"/>
      <c r="S92" s="5"/>
      <c r="T92" s="5">
        <f t="shared" si="25"/>
        <v>0</v>
      </c>
      <c r="U92" s="5">
        <f t="shared" si="26"/>
        <v>15000</v>
      </c>
      <c r="V92" s="5">
        <f t="shared" si="27"/>
        <v>0</v>
      </c>
      <c r="W92" s="5">
        <f t="shared" si="28"/>
        <v>0</v>
      </c>
      <c r="X92" s="5">
        <f t="shared" si="29"/>
        <v>0</v>
      </c>
      <c r="Y92" s="5">
        <f t="shared" si="30"/>
        <v>0</v>
      </c>
      <c r="Z92" s="5">
        <f t="shared" si="31"/>
        <v>0</v>
      </c>
      <c r="AA92" s="5">
        <f t="shared" si="32"/>
        <v>0</v>
      </c>
      <c r="AB92" s="269">
        <f t="shared" si="33"/>
        <v>15000</v>
      </c>
      <c r="AC92" s="269">
        <f t="shared" si="34"/>
        <v>0</v>
      </c>
      <c r="AD92" s="269">
        <f t="shared" si="35"/>
        <v>15000</v>
      </c>
      <c r="AE92" s="269">
        <f t="shared" si="36"/>
        <v>0</v>
      </c>
    </row>
    <row r="93" spans="1:31" s="3" customFormat="1" ht="15.75">
      <c r="A93" s="1">
        <v>38</v>
      </c>
      <c r="B93" s="9" t="s">
        <v>166</v>
      </c>
      <c r="C93" s="97"/>
      <c r="D93" s="14">
        <f>D45+D67+D89</f>
        <v>86091906</v>
      </c>
      <c r="E93" s="14">
        <f>E45+E67+E89</f>
        <v>86106906</v>
      </c>
      <c r="F93" s="14"/>
      <c r="G93" s="14"/>
      <c r="H93" s="14"/>
      <c r="I93" s="14"/>
      <c r="J93" s="14"/>
      <c r="K93" s="14"/>
      <c r="L93" s="14">
        <f>L45+L67+L89</f>
        <v>23244820</v>
      </c>
      <c r="M93" s="14">
        <f>M45+M67+M89</f>
        <v>23244820</v>
      </c>
      <c r="N93" s="14"/>
      <c r="O93" s="14"/>
      <c r="P93" s="14"/>
      <c r="Q93" s="14"/>
      <c r="R93" s="14"/>
      <c r="S93" s="14"/>
      <c r="T93" s="14">
        <f t="shared" si="25"/>
        <v>109336726</v>
      </c>
      <c r="U93" s="14">
        <f t="shared" si="26"/>
        <v>109351726</v>
      </c>
      <c r="V93" s="14">
        <f t="shared" si="27"/>
        <v>0</v>
      </c>
      <c r="W93" s="14">
        <f t="shared" si="28"/>
        <v>0</v>
      </c>
      <c r="X93" s="14">
        <f t="shared" si="29"/>
        <v>0</v>
      </c>
      <c r="Y93" s="14">
        <f t="shared" si="30"/>
        <v>0</v>
      </c>
      <c r="Z93" s="14">
        <f t="shared" si="31"/>
        <v>0</v>
      </c>
      <c r="AA93" s="14">
        <f t="shared" si="32"/>
        <v>0</v>
      </c>
      <c r="AB93" s="269">
        <f t="shared" si="33"/>
        <v>15000</v>
      </c>
      <c r="AC93" s="269">
        <f t="shared" si="34"/>
        <v>0</v>
      </c>
      <c r="AD93" s="269">
        <f t="shared" si="35"/>
        <v>15000</v>
      </c>
      <c r="AE93" s="269">
        <f t="shared" si="36"/>
        <v>0</v>
      </c>
    </row>
    <row r="94" spans="21:27" ht="15.75">
      <c r="U94" s="206" t="s">
        <v>525</v>
      </c>
      <c r="V94" s="206" t="s">
        <v>525</v>
      </c>
      <c r="W94" s="206" t="s">
        <v>525</v>
      </c>
      <c r="X94" s="206" t="s">
        <v>525</v>
      </c>
      <c r="Y94" s="206" t="s">
        <v>525</v>
      </c>
      <c r="Z94" s="206" t="s">
        <v>525</v>
      </c>
      <c r="AA94" s="206" t="s">
        <v>525</v>
      </c>
    </row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3" ht="15.75"/>
    <row r="164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</sheetData>
  <sheetProtection/>
  <mergeCells count="4">
    <mergeCell ref="A1:Z1"/>
    <mergeCell ref="A2:Z2"/>
    <mergeCell ref="B6:B7"/>
    <mergeCell ref="C6:C7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4" r:id="rId3"/>
  <headerFooter>
    <oddHeader>&amp;R&amp;"Arial,Normál"&amp;10 2. melléklet a 8/2019.(V.17.) önkormányzati rendelethez
"&amp;"Arial,Dőlt"2. melléklet az 5/2019.(III.14.) önkormányzati rendelethez&amp;"Arial,Normál"
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31">
      <selection activeCell="A6" sqref="A6:IV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140625" style="21" hidden="1" customWidth="1"/>
    <col min="4" max="4" width="12.140625" style="21" customWidth="1"/>
    <col min="5" max="10" width="12.140625" style="21" hidden="1" customWidth="1"/>
    <col min="11" max="14" width="12.140625" style="21" customWidth="1"/>
    <col min="15" max="15" width="0" style="21" hidden="1" customWidth="1"/>
    <col min="16" max="16384" width="9.140625" style="21" customWidth="1"/>
  </cols>
  <sheetData>
    <row r="1" spans="1:14" s="16" customFormat="1" ht="15.75">
      <c r="A1" s="298" t="s">
        <v>516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16" customFormat="1" ht="15.75">
      <c r="A2" s="299" t="s">
        <v>696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16" customFormat="1" ht="15.75">
      <c r="A3" s="299" t="s">
        <v>165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.75">
      <c r="A4" s="299" t="s">
        <v>478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262" t="s">
        <v>4</v>
      </c>
      <c r="D6" s="132" t="s">
        <v>752</v>
      </c>
      <c r="E6" s="262"/>
      <c r="F6" s="262"/>
      <c r="G6" s="262"/>
      <c r="H6" s="262"/>
      <c r="I6" s="262"/>
      <c r="J6" s="262"/>
      <c r="K6" s="262" t="s">
        <v>4</v>
      </c>
      <c r="L6" s="262" t="s">
        <v>4</v>
      </c>
      <c r="M6" s="262" t="s">
        <v>4</v>
      </c>
      <c r="N6" s="262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47</v>
      </c>
    </row>
    <row r="8" spans="1:14" s="3" customFormat="1" ht="15.75">
      <c r="A8" s="1">
        <v>1</v>
      </c>
      <c r="B8" s="296" t="s">
        <v>9</v>
      </c>
      <c r="C8" s="4" t="s">
        <v>479</v>
      </c>
      <c r="D8" s="4" t="s">
        <v>479</v>
      </c>
      <c r="E8" s="4" t="s">
        <v>479</v>
      </c>
      <c r="F8" s="4" t="s">
        <v>479</v>
      </c>
      <c r="G8" s="4" t="s">
        <v>479</v>
      </c>
      <c r="H8" s="4" t="s">
        <v>479</v>
      </c>
      <c r="I8" s="4" t="s">
        <v>479</v>
      </c>
      <c r="J8" s="4" t="s">
        <v>479</v>
      </c>
      <c r="K8" s="4" t="s">
        <v>537</v>
      </c>
      <c r="L8" s="4" t="s">
        <v>566</v>
      </c>
      <c r="M8" s="4" t="s">
        <v>697</v>
      </c>
      <c r="N8" s="4" t="s">
        <v>5</v>
      </c>
    </row>
    <row r="9" spans="1:14" s="3" customFormat="1" ht="15.75">
      <c r="A9" s="1">
        <v>2</v>
      </c>
      <c r="B9" s="297"/>
      <c r="C9" s="6" t="s">
        <v>693</v>
      </c>
      <c r="D9" s="6" t="s">
        <v>693</v>
      </c>
      <c r="E9" s="6" t="s">
        <v>693</v>
      </c>
      <c r="F9" s="6" t="s">
        <v>693</v>
      </c>
      <c r="G9" s="6" t="s">
        <v>693</v>
      </c>
      <c r="H9" s="6" t="s">
        <v>693</v>
      </c>
      <c r="I9" s="6" t="s">
        <v>693</v>
      </c>
      <c r="J9" s="6" t="s">
        <v>693</v>
      </c>
      <c r="K9" s="6" t="s">
        <v>693</v>
      </c>
      <c r="L9" s="6" t="s">
        <v>693</v>
      </c>
      <c r="M9" s="6" t="s">
        <v>693</v>
      </c>
      <c r="N9" s="6" t="s">
        <v>693</v>
      </c>
    </row>
    <row r="10" spans="1:15" ht="15.75">
      <c r="A10" s="1">
        <v>3</v>
      </c>
      <c r="B10" s="44" t="s">
        <v>386</v>
      </c>
      <c r="C10" s="15">
        <f>Bevételek!C141+Bevételek!C142+Bevételek!C144+Bevételek!C145+Bevételek!C150</f>
        <v>6550000</v>
      </c>
      <c r="D10" s="15">
        <f>Bevételek!D141+Bevételek!D142+Bevételek!D144+Bevételek!D145+Bevételek!D150</f>
        <v>6550000</v>
      </c>
      <c r="E10" s="15">
        <f>Bevételek!E141+Bevételek!E142+Bevételek!E144+Bevételek!E145+Bevételek!E150</f>
        <v>0</v>
      </c>
      <c r="F10" s="15">
        <f>Bevételek!F141+Bevételek!F142+Bevételek!F144+Bevételek!F145+Bevételek!F150</f>
        <v>0</v>
      </c>
      <c r="G10" s="15">
        <f>Bevételek!G141+Bevételek!G142+Bevételek!G144+Bevételek!G145+Bevételek!G150</f>
        <v>0</v>
      </c>
      <c r="H10" s="15">
        <f>Bevételek!H141+Bevételek!H142+Bevételek!H144+Bevételek!H145+Bevételek!H150</f>
        <v>0</v>
      </c>
      <c r="I10" s="15">
        <f>Bevételek!I141+Bevételek!I142+Bevételek!I144+Bevételek!I145+Bevételek!I150</f>
        <v>0</v>
      </c>
      <c r="J10" s="15">
        <f>Bevételek!J141+Bevételek!J142+Bevételek!J144+Bevételek!J145+Bevételek!J150</f>
        <v>0</v>
      </c>
      <c r="K10" s="45"/>
      <c r="L10" s="45"/>
      <c r="M10" s="45"/>
      <c r="N10" s="45"/>
      <c r="O10" s="30">
        <f>D10-C10</f>
        <v>0</v>
      </c>
    </row>
    <row r="11" spans="1:15" ht="30">
      <c r="A11" s="1">
        <v>4</v>
      </c>
      <c r="B11" s="44" t="s">
        <v>387</v>
      </c>
      <c r="C11" s="15">
        <f>Bevételek!C193+Bevételek!C194+Bevételek!C195</f>
        <v>0</v>
      </c>
      <c r="D11" s="15">
        <f>Bevételek!D193+Bevételek!D194+Bevételek!D195</f>
        <v>0</v>
      </c>
      <c r="E11" s="15">
        <f>Bevételek!E193+Bevételek!E194+Bevételek!E195</f>
        <v>0</v>
      </c>
      <c r="F11" s="15">
        <f>Bevételek!F193+Bevételek!F194+Bevételek!F195</f>
        <v>0</v>
      </c>
      <c r="G11" s="15">
        <f>Bevételek!G193+Bevételek!G194+Bevételek!G195</f>
        <v>0</v>
      </c>
      <c r="H11" s="15">
        <f>Bevételek!H193+Bevételek!H194+Bevételek!H195</f>
        <v>0</v>
      </c>
      <c r="I11" s="15">
        <f>Bevételek!I193+Bevételek!I194+Bevételek!I195</f>
        <v>0</v>
      </c>
      <c r="J11" s="15">
        <f>Bevételek!J193+Bevételek!J194+Bevételek!J195</f>
        <v>0</v>
      </c>
      <c r="K11" s="45"/>
      <c r="L11" s="45"/>
      <c r="M11" s="45"/>
      <c r="N11" s="45"/>
      <c r="O11" s="30">
        <f aca="true" t="shared" si="0" ref="O11:O33">D11-C11</f>
        <v>0</v>
      </c>
    </row>
    <row r="12" spans="1:15" ht="15.75">
      <c r="A12" s="1">
        <v>5</v>
      </c>
      <c r="B12" s="44" t="s">
        <v>29</v>
      </c>
      <c r="C12" s="15">
        <f>Bevételek!C148+Bevételek!C164+Bevételek!C180-Bevételek!C161</f>
        <v>0</v>
      </c>
      <c r="D12" s="15">
        <f>Bevételek!D148+Bevételek!D164+Bevételek!D180-Bevételek!D161</f>
        <v>0</v>
      </c>
      <c r="E12" s="15">
        <f>Bevételek!E148+Bevételek!E164+Bevételek!E180-Bevételek!E161</f>
        <v>0</v>
      </c>
      <c r="F12" s="15">
        <f>Bevételek!F148+Bevételek!F164+Bevételek!F180-Bevételek!F161</f>
        <v>0</v>
      </c>
      <c r="G12" s="15">
        <f>Bevételek!G148+Bevételek!G164+Bevételek!G180-Bevételek!G161</f>
        <v>0</v>
      </c>
      <c r="H12" s="15">
        <f>Bevételek!H148+Bevételek!H164+Bevételek!H180-Bevételek!H161</f>
        <v>0</v>
      </c>
      <c r="I12" s="15">
        <f>Bevételek!I148+Bevételek!I164+Bevételek!I180-Bevételek!I161</f>
        <v>0</v>
      </c>
      <c r="J12" s="15">
        <f>Bevételek!J148+Bevételek!J164+Bevételek!J180-Bevételek!J161</f>
        <v>0</v>
      </c>
      <c r="K12" s="45"/>
      <c r="L12" s="45"/>
      <c r="M12" s="45"/>
      <c r="N12" s="45"/>
      <c r="O12" s="30">
        <f t="shared" si="0"/>
        <v>0</v>
      </c>
    </row>
    <row r="13" spans="1:15" ht="45">
      <c r="A13" s="1">
        <v>6</v>
      </c>
      <c r="B13" s="44" t="s">
        <v>30</v>
      </c>
      <c r="C13" s="15">
        <f>Bevételek!C173+Bevételek!C190+Bevételek!C191+Bevételek!C192+Bevételek!C229+Bevételek!C234+Bevételek!C238</f>
        <v>492359</v>
      </c>
      <c r="D13" s="15">
        <f>Bevételek!D173+Bevételek!D190+Bevételek!D191+Bevételek!D192+Bevételek!D229+Bevételek!D234+Bevételek!D238</f>
        <v>492359</v>
      </c>
      <c r="E13" s="15">
        <f>Bevételek!E173+Bevételek!E190+Bevételek!E191+Bevételek!E192+Bevételek!E229+Bevételek!E234+Bevételek!E238</f>
        <v>0</v>
      </c>
      <c r="F13" s="15">
        <f>Bevételek!F173+Bevételek!F190+Bevételek!F191+Bevételek!F192+Bevételek!F229+Bevételek!F234+Bevételek!F238</f>
        <v>0</v>
      </c>
      <c r="G13" s="15">
        <f>Bevételek!G173+Bevételek!G190+Bevételek!G191+Bevételek!G192+Bevételek!G229+Bevételek!G234+Bevételek!G238</f>
        <v>0</v>
      </c>
      <c r="H13" s="15">
        <f>Bevételek!H173+Bevételek!H190+Bevételek!H191+Bevételek!H192+Bevételek!H229+Bevételek!H234+Bevételek!H238</f>
        <v>0</v>
      </c>
      <c r="I13" s="15">
        <f>Bevételek!I173+Bevételek!I190+Bevételek!I191+Bevételek!I192+Bevételek!I229+Bevételek!I234+Bevételek!I238</f>
        <v>0</v>
      </c>
      <c r="J13" s="15">
        <f>Bevételek!J173+Bevételek!J190+Bevételek!J191+Bevételek!J192+Bevételek!J229+Bevételek!J234+Bevételek!J238</f>
        <v>0</v>
      </c>
      <c r="K13" s="45"/>
      <c r="L13" s="45"/>
      <c r="M13" s="45"/>
      <c r="N13" s="45"/>
      <c r="O13" s="30">
        <f t="shared" si="0"/>
        <v>0</v>
      </c>
    </row>
    <row r="14" spans="1:15" ht="15.75">
      <c r="A14" s="1">
        <v>7</v>
      </c>
      <c r="B14" s="44" t="s">
        <v>31</v>
      </c>
      <c r="C14" s="15">
        <f>Bevételek!C240</f>
        <v>0</v>
      </c>
      <c r="D14" s="15">
        <f>Bevételek!D240</f>
        <v>0</v>
      </c>
      <c r="E14" s="15">
        <f>Bevételek!E240</f>
        <v>0</v>
      </c>
      <c r="F14" s="15">
        <f>Bevételek!F240</f>
        <v>0</v>
      </c>
      <c r="G14" s="15">
        <f>Bevételek!G240</f>
        <v>0</v>
      </c>
      <c r="H14" s="15">
        <f>Bevételek!H240</f>
        <v>0</v>
      </c>
      <c r="I14" s="15">
        <f>Bevételek!I240</f>
        <v>0</v>
      </c>
      <c r="J14" s="15">
        <f>Bevételek!J240</f>
        <v>0</v>
      </c>
      <c r="K14" s="45"/>
      <c r="L14" s="45"/>
      <c r="M14" s="45"/>
      <c r="N14" s="45"/>
      <c r="O14" s="30">
        <f t="shared" si="0"/>
        <v>0</v>
      </c>
    </row>
    <row r="15" spans="1:15" ht="30">
      <c r="A15" s="1">
        <v>8</v>
      </c>
      <c r="B15" s="44" t="s">
        <v>32</v>
      </c>
      <c r="C15" s="15">
        <f>Bevételek!C239</f>
        <v>0</v>
      </c>
      <c r="D15" s="15">
        <f>Bevételek!D239</f>
        <v>0</v>
      </c>
      <c r="E15" s="15">
        <f>Bevételek!E239</f>
        <v>0</v>
      </c>
      <c r="F15" s="15">
        <f>Bevételek!F239</f>
        <v>0</v>
      </c>
      <c r="G15" s="15">
        <f>Bevételek!G239</f>
        <v>0</v>
      </c>
      <c r="H15" s="15">
        <f>Bevételek!H239</f>
        <v>0</v>
      </c>
      <c r="I15" s="15">
        <f>Bevételek!I239</f>
        <v>0</v>
      </c>
      <c r="J15" s="15">
        <f>Bevételek!J239</f>
        <v>0</v>
      </c>
      <c r="K15" s="45"/>
      <c r="L15" s="45"/>
      <c r="M15" s="45"/>
      <c r="N15" s="45"/>
      <c r="O15" s="30">
        <f t="shared" si="0"/>
        <v>0</v>
      </c>
    </row>
    <row r="16" spans="1:15" ht="30">
      <c r="A16" s="1">
        <v>9</v>
      </c>
      <c r="B16" s="44" t="s">
        <v>388</v>
      </c>
      <c r="C16" s="15">
        <f>Bevételek!C55+Bevételek!C120+Bevételek!C249+Bevételek!C263</f>
        <v>0</v>
      </c>
      <c r="D16" s="15">
        <f>Bevételek!D55+Bevételek!D120+Bevételek!D249+Bevételek!D263</f>
        <v>0</v>
      </c>
      <c r="E16" s="15">
        <f>Bevételek!E55+Bevételek!E120+Bevételek!E249+Bevételek!E263</f>
        <v>0</v>
      </c>
      <c r="F16" s="15">
        <f>Bevételek!F55+Bevételek!F120+Bevételek!F249+Bevételek!F263</f>
        <v>0</v>
      </c>
      <c r="G16" s="15">
        <f>Bevételek!G55+Bevételek!G120+Bevételek!G249+Bevételek!G263</f>
        <v>0</v>
      </c>
      <c r="H16" s="15">
        <f>Bevételek!H55+Bevételek!H120+Bevételek!H249+Bevételek!H263</f>
        <v>0</v>
      </c>
      <c r="I16" s="15">
        <f>Bevételek!I55+Bevételek!I120+Bevételek!I249+Bevételek!I263</f>
        <v>0</v>
      </c>
      <c r="J16" s="15">
        <f>Bevételek!J55+Bevételek!J120+Bevételek!J249+Bevételek!J263</f>
        <v>0</v>
      </c>
      <c r="K16" s="45"/>
      <c r="L16" s="45"/>
      <c r="M16" s="45"/>
      <c r="N16" s="45"/>
      <c r="O16" s="30">
        <f t="shared" si="0"/>
        <v>0</v>
      </c>
    </row>
    <row r="17" spans="1:15" s="22" customFormat="1" ht="15.75">
      <c r="A17" s="1">
        <v>10</v>
      </c>
      <c r="B17" s="46" t="s">
        <v>51</v>
      </c>
      <c r="C17" s="18">
        <f>SUM(C10:C16)</f>
        <v>7042359</v>
      </c>
      <c r="D17" s="18">
        <f aca="true" t="shared" si="1" ref="D17:J17">SUM(D10:D16)</f>
        <v>7042359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30">
        <f t="shared" si="0"/>
        <v>0</v>
      </c>
    </row>
    <row r="18" spans="1:15" ht="15.75">
      <c r="A18" s="1">
        <v>11</v>
      </c>
      <c r="B18" s="46" t="s">
        <v>52</v>
      </c>
      <c r="C18" s="18">
        <f>ROUNDDOWN(C17*0.5,0)</f>
        <v>3521179</v>
      </c>
      <c r="D18" s="18">
        <f aca="true" t="shared" si="2" ref="D18:J18">ROUNDDOWN(D17*0.5,0)</f>
        <v>3521179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30">
        <f t="shared" si="0"/>
        <v>0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30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33">C20+K20+L20+M20</f>
        <v>0</v>
      </c>
      <c r="O20" s="30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30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30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30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30">
        <f t="shared" si="0"/>
        <v>0</v>
      </c>
    </row>
    <row r="25" spans="1:15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30">
        <f t="shared" si="0"/>
        <v>0</v>
      </c>
    </row>
    <row r="26" spans="1:15" s="22" customFormat="1" ht="15.75">
      <c r="A26" s="1">
        <v>19</v>
      </c>
      <c r="B26" s="46" t="s">
        <v>53</v>
      </c>
      <c r="C26" s="18">
        <f>SUM(C19:C25)</f>
        <v>0</v>
      </c>
      <c r="D26" s="18">
        <f aca="true" t="shared" si="4" ref="D26:J26">SUM(D19:D25)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3"/>
        <v>0</v>
      </c>
      <c r="O26" s="30">
        <f t="shared" si="0"/>
        <v>0</v>
      </c>
    </row>
    <row r="27" spans="1:15" s="22" customFormat="1" ht="29.25">
      <c r="A27" s="1">
        <v>20</v>
      </c>
      <c r="B27" s="46" t="s">
        <v>54</v>
      </c>
      <c r="C27" s="18">
        <f>C18-C26</f>
        <v>3521179</v>
      </c>
      <c r="D27" s="18">
        <f aca="true" t="shared" si="5" ref="D27:J27">D18-D26</f>
        <v>3521179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18">
        <f>K18-K26</f>
        <v>0</v>
      </c>
      <c r="L27" s="45"/>
      <c r="M27" s="45"/>
      <c r="N27" s="45"/>
      <c r="O27" s="30">
        <f t="shared" si="0"/>
        <v>0</v>
      </c>
    </row>
    <row r="28" spans="1:15" s="22" customFormat="1" ht="42.75">
      <c r="A28" s="1">
        <v>21</v>
      </c>
      <c r="B28" s="47" t="s">
        <v>383</v>
      </c>
      <c r="C28" s="18">
        <f>SUM(C29:C33)</f>
        <v>0</v>
      </c>
      <c r="D28" s="18">
        <f aca="true" t="shared" si="6" ref="D28:J28">SUM(D29:D33)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3"/>
        <v>0</v>
      </c>
      <c r="O28" s="30">
        <f t="shared" si="0"/>
        <v>0</v>
      </c>
    </row>
    <row r="29" spans="1:15" ht="30">
      <c r="A29" s="1">
        <v>22</v>
      </c>
      <c r="B29" s="44" t="s">
        <v>390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3"/>
        <v>0</v>
      </c>
      <c r="O29" s="30">
        <f t="shared" si="0"/>
        <v>0</v>
      </c>
    </row>
    <row r="30" spans="1:15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>
        <v>0</v>
      </c>
      <c r="M30" s="15">
        <v>0</v>
      </c>
      <c r="N30" s="15">
        <f t="shared" si="3"/>
        <v>0</v>
      </c>
      <c r="O30" s="30">
        <f t="shared" si="0"/>
        <v>0</v>
      </c>
    </row>
    <row r="31" spans="1:15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3"/>
        <v>0</v>
      </c>
      <c r="O31" s="30">
        <f t="shared" si="0"/>
        <v>0</v>
      </c>
    </row>
    <row r="32" spans="1:15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3"/>
        <v>0</v>
      </c>
      <c r="O32" s="30">
        <f t="shared" si="0"/>
        <v>0</v>
      </c>
    </row>
    <row r="33" spans="1:15" ht="45">
      <c r="A33" s="1">
        <v>26</v>
      </c>
      <c r="B33" s="44" t="s">
        <v>382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3"/>
        <v>0</v>
      </c>
      <c r="O33" s="30">
        <f t="shared" si="0"/>
        <v>0</v>
      </c>
    </row>
    <row r="34" ht="15">
      <c r="N34" s="254"/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
3. melléklet az 5/2019.(III.14.)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2019-05-13T08:38:53Z</cp:lastPrinted>
  <dcterms:created xsi:type="dcterms:W3CDTF">2011-02-02T09:24:37Z</dcterms:created>
  <dcterms:modified xsi:type="dcterms:W3CDTF">2019-05-13T08:38:59Z</dcterms:modified>
  <cp:category/>
  <cp:version/>
  <cp:contentType/>
  <cp:contentStatus/>
</cp:coreProperties>
</file>