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555" windowWidth="19200" windowHeight="11745" tabRatio="601" firstSheet="2" activeTab="2"/>
  </bookViews>
  <sheets>
    <sheet name="Mód.2018.05." sheetId="1" r:id="rId1"/>
    <sheet name="Pm. 04." sheetId="2" r:id="rId2"/>
    <sheet name="Összesen" sheetId="3" r:id="rId3"/>
    <sheet name="Felh " sheetId="4" r:id="rId4"/>
    <sheet name="Adósságot kel.köt." sheetId="5" r:id="rId5"/>
    <sheet name="EU" sheetId="6" r:id="rId6"/>
    <sheet name="kvalap" sheetId="7" r:id="rId7"/>
    <sheet name="Egyensúly 2012-2014. " sheetId="8" state="hidden" r:id="rId8"/>
    <sheet name="utem" sheetId="9" state="hidden" r:id="rId9"/>
    <sheet name="tobbeves" sheetId="10" state="hidden" r:id="rId10"/>
    <sheet name="közvetett támog" sheetId="11" state="hidden" r:id="rId11"/>
    <sheet name="Adósságot kel.köt. (2)" sheetId="12" state="hidden" r:id="rId12"/>
    <sheet name="Bevételek" sheetId="13" r:id="rId13"/>
    <sheet name="Kiadás" sheetId="14" r:id="rId14"/>
    <sheet name="COFOG" sheetId="15" r:id="rId15"/>
    <sheet name="Határozat" sheetId="16" r:id="rId16"/>
  </sheets>
  <definedNames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3">'Felh '!$1:$6</definedName>
    <definedName name="_xlnm.Print_Titles" localSheetId="13">'Kiadás'!$1:$4</definedName>
    <definedName name="_xlnm.Print_Titles" localSheetId="10">'közvetett támog'!$1:$3</definedName>
    <definedName name="_xlnm.Print_Titles" localSheetId="2">'Összesen'!$1:$4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<sst xmlns="http://schemas.openxmlformats.org/spreadsheetml/2006/main" count="1147" uniqueCount="689">
  <si>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</si>
  <si>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</si>
  <si>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</si>
  <si>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</si>
  <si>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</si>
  <si>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</si>
  <si>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</si>
  <si>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</si>
  <si>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</si>
  <si>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</si>
  <si>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</si>
  <si>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</si>
  <si>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</si>
  <si>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</si>
  <si>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</si>
  <si>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</si>
  <si>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</si>
  <si>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</si>
  <si>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</si>
  <si>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</si>
  <si>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</si>
  <si>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</si>
  <si>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</si>
  <si>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</si>
  <si>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</si>
  <si>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</si>
  <si>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</si>
  <si>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</si>
  <si>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</si>
  <si>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</si>
  <si>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</si>
  <si>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</si>
  <si>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</si>
  <si>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</si>
  <si>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</si>
  <si>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</si>
  <si>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</si>
  <si>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</si>
  <si>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</si>
  <si>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</si>
  <si>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</si>
  <si>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</si>
  <si>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</si>
  <si>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</si>
  <si>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</si>
  <si>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</si>
  <si>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</si>
  <si>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</si>
  <si>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</si>
  <si>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</si>
  <si>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</si>
  <si>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</si>
  <si>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</si>
  <si>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</si>
  <si>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</si>
  <si>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</si>
  <si>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</si>
  <si>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</si>
  <si>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</si>
  <si>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</si>
  <si>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</si>
  <si>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</si>
  <si>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</si>
  <si>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</si>
  <si>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</si>
  <si>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</si>
  <si>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</si>
  <si>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</si>
  <si>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</si>
  <si>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</si>
  <si>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</si>
  <si>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</si>
  <si>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</si>
  <si>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</si>
  <si>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</si>
  <si>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</si>
  <si>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</si>
  <si>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</si>
  <si>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</si>
  <si>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</si>
  <si>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</si>
  <si>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</si>
  <si>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</si>
  <si>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</si>
  <si>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</si>
  <si>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</si>
  <si>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</si>
  <si>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</si>
  <si>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</si>
  <si>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</si>
  <si>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</si>
  <si>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</si>
  <si>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</si>
  <si>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</si>
  <si>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</si>
  <si>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</si>
  <si>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</si>
  <si>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</si>
  <si>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</si>
  <si>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</si>
  <si>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</si>
  <si>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</si>
  <si>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</si>
  <si>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</si>
  <si>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</si>
  <si>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</si>
  <si>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</si>
  <si>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</si>
  <si>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</si>
  <si>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</si>
  <si>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</si>
  <si>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</si>
  <si>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</si>
  <si>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</si>
  <si>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</si>
  <si>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</si>
  <si>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</si>
  <si>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</si>
  <si>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</si>
  <si>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</si>
  <si>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</si>
  <si>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</si>
  <si>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</si>
  <si>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</si>
  <si>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</si>
  <si>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</si>
  <si>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</si>
  <si>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</si>
  <si>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</si>
  <si>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</si>
  <si>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</si>
  <si>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</si>
  <si>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</si>
  <si>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</si>
  <si>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</si>
  <si>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</si>
  <si>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</si>
  <si>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</si>
  <si>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</si>
  <si>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</si>
  <si>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</si>
  <si>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</si>
  <si>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</si>
  <si>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</si>
  <si>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</si>
  <si>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</si>
  <si>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</si>
  <si>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</si>
  <si>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</si>
  <si>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</si>
  <si>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</si>
  <si>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</si>
  <si>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</si>
  <si>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</si>
  <si>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</si>
  <si>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</si>
  <si>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</si>
  <si>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</si>
  <si>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</si>
  <si>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</si>
  <si>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</si>
  <si>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</si>
  <si>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</si>
  <si>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</si>
  <si>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</si>
  <si>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</si>
  <si>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</si>
  <si>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</si>
  <si>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</si>
  <si>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</si>
  <si>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</si>
  <si>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</si>
  <si>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</si>
  <si>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</si>
  <si>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</si>
  <si>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</si>
  <si>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</si>
  <si>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</si>
  <si>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</si>
  <si>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</si>
  <si>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</si>
  <si>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</si>
  <si>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</si>
  <si>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</si>
  <si>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</si>
  <si>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</si>
  <si>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</si>
  <si>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</si>
  <si>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</si>
  <si>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</si>
  <si>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</si>
  <si>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</si>
  <si>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</si>
  <si>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</si>
  <si>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</si>
  <si>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</si>
  <si>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</si>
  <si>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</si>
  <si>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</si>
  <si>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</si>
  <si>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</si>
  <si>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</si>
  <si>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</si>
  <si>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</si>
  <si>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</si>
  <si>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</si>
  <si>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</si>
  <si>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</si>
  <si>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</si>
  <si>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</si>
  <si>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</si>
  <si>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</si>
  <si>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</si>
  <si>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</si>
  <si>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</si>
  <si>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</si>
  <si>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</si>
  <si>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</si>
  <si>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</si>
  <si>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</si>
  <si>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</si>
  <si>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</si>
  <si>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</si>
  <si>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</si>
  <si>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</si>
  <si>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</si>
  <si>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</si>
  <si>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</si>
  <si>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</si>
  <si>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</si>
  <si>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</si>
  <si>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</si>
  <si>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</si>
  <si>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</si>
  <si>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</si>
  <si>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</si>
  <si>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</si>
  <si>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</si>
  <si>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</si>
  <si>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</si>
  <si>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</si>
  <si>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</si>
  <si>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</si>
  <si>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</si>
  <si>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</si>
  <si>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</si>
  <si>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</si>
  <si>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</si>
  <si>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</si>
  <si>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</si>
  <si>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</si>
  <si>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</si>
  <si>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</si>
  <si>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</si>
  <si>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</si>
  <si>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</si>
  <si>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</si>
  <si>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</si>
  <si>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</si>
  <si>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</si>
  <si>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</si>
  <si>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</si>
  <si>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</si>
  <si>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</si>
  <si>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</si>
  <si>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</si>
  <si>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</si>
  <si>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</si>
  <si>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</si>
  <si>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</si>
  <si>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</si>
  <si>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</si>
  <si>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</si>
  <si>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</si>
  <si>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</si>
  <si>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</si>
  <si>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</si>
  <si>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</si>
  <si>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</si>
  <si>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</si>
  <si>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</si>
  <si>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</si>
  <si>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</si>
  <si>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</si>
  <si>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</si>
  <si>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</si>
  <si>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</si>
  <si>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</si>
  <si>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</si>
  <si>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</si>
  <si>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</si>
  <si>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</si>
  <si>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</si>
  <si>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</si>
  <si>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</si>
  <si>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</si>
  <si>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</si>
  <si>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</si>
  <si>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</si>
  <si>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</si>
  <si>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</si>
  <si>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</si>
  <si>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</si>
  <si>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</si>
  <si>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</si>
  <si>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</si>
  <si>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</si>
  <si>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</si>
  <si>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</si>
  <si>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</si>
  <si>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</si>
  <si>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</si>
  <si>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</si>
  <si>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</si>
  <si>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</si>
  <si>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</si>
  <si>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</si>
  <si>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</si>
  <si>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</si>
  <si>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</si>
  <si>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</si>
  <si>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</si>
  <si>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</si>
  <si>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</si>
  <si>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</si>
  <si>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</si>
  <si>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</si>
  <si>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</si>
  <si>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</si>
  <si>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</si>
  <si>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</si>
  <si>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</si>
  <si>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</si>
  <si>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</si>
  <si>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</si>
  <si>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</si>
  <si>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</si>
  <si>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</si>
  <si>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</si>
  <si>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</si>
  <si>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</si>
  <si>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</si>
  <si>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</si>
  <si>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</si>
  <si>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</si>
  <si>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</si>
  <si>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</si>
  <si>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</si>
  <si>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</si>
  <si>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</si>
  <si>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</si>
  <si>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</si>
  <si>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</si>
  <si>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</si>
  <si>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</si>
  <si>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</si>
  <si>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</si>
  <si>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</si>
  <si>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</si>
  <si>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</si>
  <si>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</si>
  <si>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</si>
  <si>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</si>
  <si>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</si>
  <si>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</si>
  <si>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</si>
  <si>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</si>
  <si>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</si>
  <si>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</si>
  <si>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</si>
  <si>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</si>
  <si>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</si>
  <si>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</si>
  <si>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</si>
  <si>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</si>
  <si>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</si>
  <si>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</si>
  <si>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</si>
  <si>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</si>
  <si>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</si>
  <si>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</si>
  <si>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</si>
  <si>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</si>
  <si>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</si>
  <si>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</si>
  <si>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</si>
  <si>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</si>
  <si>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</si>
  <si>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</si>
  <si>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</si>
  <si>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</si>
  <si>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</si>
  <si>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</si>
  <si>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</si>
  <si>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</si>
  <si>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</si>
  <si>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</si>
  <si>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</si>
  <si>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</si>
  <si>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</si>
  <si>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</si>
  <si>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</si>
  <si>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</si>
  <si>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</si>
  <si>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</si>
  <si>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</si>
  <si>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</si>
  <si>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</si>
  <si>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</si>
  <si>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</si>
  <si>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</si>
  <si>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</si>
  <si>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</si>
  <si>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</si>
  <si>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</si>
  <si>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</si>
  <si>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</si>
  <si>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</si>
  <si>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</si>
  <si>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</si>
  <si>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</si>
  <si>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</si>
  <si>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</si>
  <si>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</si>
  <si>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</si>
  <si>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</si>
  <si>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</si>
  <si>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</si>
  <si>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</si>
  <si>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</si>
  <si>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</si>
  <si>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</si>
  <si>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</si>
  <si>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</si>
  <si>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</si>
  <si>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</si>
  <si>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</si>
  <si>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</si>
  <si>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</si>
  <si>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</si>
  <si>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</si>
  <si>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</si>
  <si>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</si>
  <si>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</si>
  <si>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</si>
  <si>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</si>
  <si>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</si>
  <si>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</si>
  <si>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</si>
  <si>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</si>
  <si>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</si>
  <si>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</si>
  <si>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</si>
  <si>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</si>
  <si>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</si>
  <si>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</si>
  <si>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</si>
  <si>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</si>
  <si>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</si>
  <si>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</si>
  <si>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</si>
  <si>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</si>
  <si>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</si>
  <si>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</si>
  <si>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</si>
  <si>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</si>
  <si>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</si>
  <si>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</si>
  <si>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</si>
  <si>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</si>
  <si>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</si>
  <si>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</si>
  <si>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</si>
  <si>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</si>
  <si>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</si>
  <si>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</si>
  <si>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</si>
  <si>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</si>
  <si>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</si>
  <si>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</si>
  <si>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</si>
  <si>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</si>
  <si>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</si>
  <si>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</si>
  <si>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</si>
  <si>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</si>
  <si>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</si>
  <si>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</si>
  <si>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</si>
  <si>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</si>
  <si>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</si>
  <si>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</si>
  <si>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</si>
  <si>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</si>
  <si>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</si>
  <si>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Szennyvízhálózat felújítása</t>
  </si>
  <si>
    <t xml:space="preserve"> - reprezentáció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</si>
  <si>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</si>
  <si>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</si>
  <si>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</si>
  <si>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</si>
  <si>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</si>
  <si>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</si>
  <si>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</si>
  <si>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Start munka mintaprogram traktor</t>
  </si>
  <si>
    <t xml:space="preserve"> - Start munka mintaprogram függ.permetező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</si>
  <si>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</si>
  <si>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</si>
  <si>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</si>
  <si>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</si>
  <si>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</si>
  <si>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</si>
  <si>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</si>
  <si>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</si>
  <si>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</si>
  <si>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</si>
  <si>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</si>
  <si>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</si>
  <si>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</si>
  <si>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</si>
  <si>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Lakbér, garázsbér</t>
  </si>
  <si>
    <t>- Egyéb helyiség bérbeadása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</si>
  <si>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</si>
  <si>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</si>
  <si>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</si>
  <si>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</si>
  <si>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t xml:space="preserve">RESZNEK KÖZSÉG ÖNKORMÁNYZATA 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</si>
  <si>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Kercsmár István polgármester</t>
    </r>
  </si>
  <si>
    <t>(: Kercsmár István :)</t>
  </si>
  <si>
    <t>RESZNEK KÖZSÉG ÖNKORMÁNYZATA ÁLTAL VAGY HOZZÁJÁRULÁSÁVAL</t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</si>
  <si>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</si>
  <si>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</si>
  <si>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Likvid hitel</t>
  </si>
  <si>
    <t xml:space="preserve"> - ár és belvízvédelem dologi kiadás</t>
  </si>
  <si>
    <t xml:space="preserve"> - Falutábla virágládával</t>
  </si>
  <si>
    <t xml:space="preserve"> - Telefon beszerzés</t>
  </si>
  <si>
    <t xml:space="preserve"> - Medicopter Alapítvány</t>
  </si>
  <si>
    <t xml:space="preserve"> - Mentőszolgálat alapítvány</t>
  </si>
  <si>
    <t xml:space="preserve">   - Munkaerőpiaci Alap Hosszabb időtartalmú közfoglalkoztatás</t>
  </si>
  <si>
    <t xml:space="preserve">   - Dr.Hetés Ferenc Rendelőintézet Lenti</t>
  </si>
  <si>
    <t>"</t>
  </si>
  <si>
    <t>5a</t>
  </si>
  <si>
    <t>5b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</si>
  <si>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</si>
  <si>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</si>
  <si>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</si>
  <si>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</si>
  <si>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</si>
  <si>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Garázs kapu készítés, felújítás</t>
  </si>
  <si>
    <t xml:space="preserve"> - Orvosi rendelő villanyhálózat felújítás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</si>
  <si>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</si>
  <si>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</si>
  <si>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</si>
  <si>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 xml:space="preserve"> -  Parasztolimpia működéséhez Strandtól átvét</t>
  </si>
  <si>
    <t>- Rendkívűli szoc.tám.</t>
  </si>
  <si>
    <t xml:space="preserve"> - közutak, hidak üzemeltetése, átereszek tisztítása dologi kiadás</t>
  </si>
  <si>
    <t xml:space="preserve">   - fogorvosi hozzájárulás 2017.</t>
  </si>
  <si>
    <t>041233 Hosszabb időtartamú közfoglalkoztatás  2016-ról</t>
  </si>
  <si>
    <t>011130 Önkormányzatok és önkormányzati hivatalok jogalkotó és általános igazgatási tevékenysége cafetéria</t>
  </si>
  <si>
    <t xml:space="preserve"> -  Temető parkoló felújítás</t>
  </si>
  <si>
    <t>- Szolgáltató háznál tárolóhely létesítése (STARTpályázat  bevételből)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</si>
  <si>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</si>
  <si>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</si>
  <si>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</si>
  <si>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</si>
  <si>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</si>
  <si>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t>2017. terv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</si>
  <si>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</si>
  <si>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</si>
  <si>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</si>
  <si>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 xml:space="preserve">adatok Ft-ban </t>
  </si>
  <si>
    <t>Bevétel:</t>
  </si>
  <si>
    <t>Kiadás:</t>
  </si>
  <si>
    <t>Belső átcsoportosítás:</t>
  </si>
  <si>
    <t>Terhelendő</t>
  </si>
  <si>
    <t>Jóváirandó</t>
  </si>
  <si>
    <t>(:Kercsmár István:)</t>
  </si>
  <si>
    <t>adatok  Ft-ban</t>
  </si>
  <si>
    <t>Összesen:</t>
  </si>
  <si>
    <t>Tartalék</t>
  </si>
  <si>
    <t>dologi kiadás áfa</t>
  </si>
  <si>
    <t>dologi áfa</t>
  </si>
  <si>
    <t>Zöldterület-kezelés</t>
  </si>
  <si>
    <t>K5021. A helyi önkormányzatok előző évi elszámolásából származó kiadások  2015. év</t>
  </si>
  <si>
    <t>29a</t>
  </si>
  <si>
    <t>29b</t>
  </si>
  <si>
    <t xml:space="preserve">   - kerekítési különbözet</t>
  </si>
  <si>
    <t>- Polgármesteri illetmény és tiszteletdíj különbözet támog.</t>
  </si>
  <si>
    <t>Laptop beszerzés háziorvos</t>
  </si>
  <si>
    <t>Beruházás</t>
  </si>
  <si>
    <t>személyi juttatás</t>
  </si>
  <si>
    <t>munk.járulék</t>
  </si>
  <si>
    <t xml:space="preserve"> - Háziorvos informatikai eszköz vásárlásra </t>
  </si>
  <si>
    <t>28a</t>
  </si>
  <si>
    <t xml:space="preserve"> - háziorvos informatikai gép beszerzéshez önktól.átvét</t>
  </si>
  <si>
    <t xml:space="preserve">   - Erdő értékesítés</t>
  </si>
  <si>
    <t>Multifunkciós színes nyomtató</t>
  </si>
  <si>
    <t>Hangfal</t>
  </si>
  <si>
    <t xml:space="preserve">   - Megyei önkormányzattól Parasztolimpia lebonyolítására</t>
  </si>
  <si>
    <t>Müködési célú költségvetési tám.és kieg.támog.</t>
  </si>
  <si>
    <t>Rendkívűli szociális tüzifa</t>
  </si>
  <si>
    <t>dologi kiadás</t>
  </si>
  <si>
    <t>RESZNEK KÖZSÉG ÖNKORMÁNYZATA 2018. ÉVI KÖLTSÉGVETÉSÉNEK</t>
  </si>
  <si>
    <t>- Polgármesteri illetmény támogatás</t>
  </si>
  <si>
    <t xml:space="preserve">   - Munkaerőpiaci Alap Start munka mintaprogram 2017-ről áthuzódó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</si>
  <si>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</si>
  <si>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</si>
  <si>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</si>
  <si>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falugondnok 2018.</t>
  </si>
  <si>
    <t xml:space="preserve">   - településüzemeltetési feladatok ellátása 2018.</t>
  </si>
  <si>
    <t>041237 Közfoglalkoztatási mintaprogram Start munka 2017-ről áthúzódó</t>
  </si>
  <si>
    <t>041237 Közfoglalkoztatási mintaprogram Start munka 2018-ban induló Ráépülő program</t>
  </si>
  <si>
    <t>041237 Közfoglalkoztatási mintaprogram Start munka 2018-ban induló  20 fős</t>
  </si>
  <si>
    <t xml:space="preserve"> - Szolgáltatóház (volt óvoda) felújítása (START pályázat 20 fős</t>
  </si>
  <si>
    <t xml:space="preserve">   - Munkaerőpiaci Alap Start munka mintaprogram 2018. évben induló helyi sajátosságra épülő </t>
  </si>
  <si>
    <t xml:space="preserve">   - Munkaerőpiaci Alap Start munka mintaprogram 2018. évben induló mezőgazdasági program</t>
  </si>
  <si>
    <t xml:space="preserve">   - védőnői hozzájárulás 2017. elszámolás</t>
  </si>
  <si>
    <t xml:space="preserve">2018. ÉVI SAJÁT BEVÉTELEI, TOVÁBBÁ ADÓSSÁGOT KELETKEZTETŐ 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</si>
  <si>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</si>
  <si>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</si>
  <si>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r>
      <t>RESZNEK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</si>
  <si>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Kisértékű tárgyi eszköz beszerzés START pályázatban ráépülő program</t>
  </si>
  <si>
    <t xml:space="preserve"> - Kisértékű tárgyi eszköz beszerzés START pályázatban 20 fős</t>
  </si>
  <si>
    <t xml:space="preserve"> - Nagyértékű tárgyi eszköz beszerzés START pályázatban 20 fős</t>
  </si>
  <si>
    <t xml:space="preserve"> - Kistérségi Társulás Központi ügyelet gépkocsi vásárláshoz</t>
  </si>
  <si>
    <r>
      <t>Resznek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</si>
  <si>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</si>
  <si>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-Helyi termék előállít.épület felújítása (LEADER)</t>
  </si>
  <si>
    <t>Resznek Község Önkormányzata Képviselő-testületének 18/2018.(III.7.)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</si>
  <si>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</si>
  <si>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</si>
  <si>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Resznek Község Önkormányzata 2018. évi közvetett támogatásai </t>
    </r>
    <r>
      <rPr>
        <i/>
        <sz val="12"/>
        <rFont val="Times New Roman"/>
        <family val="1"/>
      </rPr>
      <t>(adatok Ft-ban)</t>
    </r>
  </si>
  <si>
    <r>
      <t xml:space="preserve">RESZNEK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</si>
  <si>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RESZNEK KÖZSÉG ÖNKORMÁNYZATA 2016-2018. ÉVI MŰKÖDÉSI ÉS FELHALMOZÁSI</t>
  </si>
  <si>
    <t xml:space="preserve">2016. Tény </t>
  </si>
  <si>
    <t>2017. várható tény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</si>
  <si>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</si>
  <si>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</si>
  <si>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Resznek Község Önkormányzata 2018. évi költségvetésének </t>
  </si>
  <si>
    <t>Polgármesteri hatáskörben történt módosítása</t>
  </si>
  <si>
    <t>A helyi önk.előző évi elsz. származó kiad.</t>
  </si>
  <si>
    <t>Rédics, 2018. április 01.</t>
  </si>
  <si>
    <t>Felhalmozási célú önkormányzati támogatások</t>
  </si>
  <si>
    <t>Szennyvízberuházás önrész</t>
  </si>
  <si>
    <t>Fejezeti kezelésű elői. EU-s pr. és azon hazai társfinanszírozása</t>
  </si>
  <si>
    <t>Szennyvízberuházás</t>
  </si>
  <si>
    <t>Ellátottak p.ell. Lakásfenntart., lakhatással összefűggő kiadások</t>
  </si>
  <si>
    <t>Szennyvízberuházás nettó kiad</t>
  </si>
  <si>
    <t>Szennyvízberuházás Áfa</t>
  </si>
  <si>
    <t>Szennyvíz gyűjtése, tisztítása, elhelyezése</t>
  </si>
  <si>
    <t>dologi nettó kiad. Szvíz.beruh.kapcsolódó</t>
  </si>
  <si>
    <t>dologi Áfa kiad. Szvíz.beruh.kapcsolódó</t>
  </si>
  <si>
    <t>Kiadások visszatérítései (áramdíj, lakhat.)</t>
  </si>
  <si>
    <t>dologi nettó kiad.</t>
  </si>
  <si>
    <t>KözTér - Közösségek fejlesztése a Lenti kistérségben</t>
  </si>
  <si>
    <t>Beruházás (KözTér projekt)</t>
  </si>
  <si>
    <t>Térfigyelő kamera nettó kiad</t>
  </si>
  <si>
    <t>Térfigyelő kamera áfa kiad</t>
  </si>
  <si>
    <t>dologi nettó kiadás</t>
  </si>
  <si>
    <t>082092 Közművelődés - hagyományos közösségi kulturális értékek gond.</t>
  </si>
  <si>
    <t>Közműv.- hagyományos közösségi kult.értékek gond. (KözTér projekt)</t>
  </si>
  <si>
    <t>Rédics, 2018. május 22</t>
  </si>
  <si>
    <t>O</t>
  </si>
  <si>
    <t>P</t>
  </si>
  <si>
    <t>Q</t>
  </si>
  <si>
    <t>R</t>
  </si>
  <si>
    <t>Mód. 05.30.</t>
  </si>
  <si>
    <t>106020 Lakásfenntarással, lakhatással összefűggő kiadások</t>
  </si>
  <si>
    <t>Mód. 2018. 05.30.</t>
  </si>
  <si>
    <r>
      <t xml:space="preserve">1. Program, projekt megnevezése: </t>
    </r>
    <r>
      <rPr>
        <b/>
        <sz val="12"/>
        <rFont val="Times New Roman"/>
        <family val="1"/>
      </rPr>
      <t xml:space="preserve">KözTér-Közösségek fejlesztése a Lenti Kistérségben </t>
    </r>
  </si>
  <si>
    <r>
      <t xml:space="preserve">2. Program, projekt megnevezése: </t>
    </r>
    <r>
      <rPr>
        <b/>
        <sz val="12"/>
        <rFont val="Times New Roman"/>
        <family val="1"/>
      </rPr>
      <t>Szennyvízberuházás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</si>
  <si>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</si>
  <si>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</si>
  <si>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</si>
  <si>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</si>
  <si>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</si>
  <si>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2018. április 01.</t>
  </si>
  <si>
    <t>Resznek Község Önkormányzata 2018. évi költségvetésének módosítása 
2018. május 30-tól</t>
  </si>
  <si>
    <t>- Rendkivüli szociális célú tüzifa</t>
  </si>
  <si>
    <t>- Szennyvízberuházás önrész</t>
  </si>
  <si>
    <t xml:space="preserve"> - KözTér - Közösségek fejlesztése a Lenti Kistérségben </t>
  </si>
  <si>
    <t>052020 Szennyvíz gyűjtése, tisztítása, elhelyezése szennyvízberuházáshoz kapcsolódó</t>
  </si>
  <si>
    <t xml:space="preserve"> - Szennyvízberuházás</t>
  </si>
  <si>
    <t>082092 Közművelődés - hagyományos közösségi kulturális értékek gond. KözTér projekt</t>
  </si>
  <si>
    <t>6a</t>
  </si>
  <si>
    <t xml:space="preserve"> - Térfigyelő kamera (KözTér projekt)</t>
  </si>
  <si>
    <t>3a</t>
  </si>
  <si>
    <t>3b</t>
  </si>
  <si>
    <t>- Szennyvízberuházás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</si>
</sst>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  <numFmt numFmtId="170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8" fillId="0" borderId="0" xfId="64" applyFont="1" applyAlignment="1">
      <alignment wrapText="1"/>
      <protection/>
    </xf>
    <xf numFmtId="0" fontId="79" fillId="0" borderId="0" xfId="64" applyFont="1">
      <alignment/>
      <protection/>
    </xf>
    <xf numFmtId="0" fontId="80" fillId="0" borderId="0" xfId="64" applyFont="1">
      <alignment/>
      <protection/>
    </xf>
    <xf numFmtId="3" fontId="81" fillId="0" borderId="0" xfId="64" applyNumberFormat="1" applyFont="1" applyAlignment="1">
      <alignment vertical="center"/>
      <protection/>
    </xf>
    <xf numFmtId="3" fontId="82" fillId="0" borderId="11" xfId="64" applyNumberFormat="1" applyFont="1" applyBorder="1" applyAlignment="1">
      <alignment horizontal="left" vertical="center" wrapText="1"/>
      <protection/>
    </xf>
    <xf numFmtId="3" fontId="83" fillId="0" borderId="10" xfId="64" applyNumberFormat="1" applyFont="1" applyBorder="1" applyAlignment="1">
      <alignment horizontal="center" vertical="center" wrapText="1"/>
      <protection/>
    </xf>
    <xf numFmtId="3" fontId="78" fillId="0" borderId="0" xfId="64" applyNumberFormat="1" applyFont="1" applyAlignment="1">
      <alignment wrapText="1"/>
      <protection/>
    </xf>
    <xf numFmtId="3" fontId="78" fillId="0" borderId="0" xfId="64" applyNumberFormat="1" applyFont="1">
      <alignment/>
      <protection/>
    </xf>
    <xf numFmtId="3" fontId="78" fillId="0" borderId="10" xfId="64" applyNumberFormat="1" applyFont="1" applyBorder="1" applyAlignment="1">
      <alignment wrapText="1"/>
      <protection/>
    </xf>
    <xf numFmtId="3" fontId="79" fillId="0" borderId="10" xfId="64" applyNumberFormat="1" applyFont="1" applyBorder="1">
      <alignment/>
      <protection/>
    </xf>
    <xf numFmtId="3" fontId="79" fillId="0" borderId="0" xfId="64" applyNumberFormat="1" applyFont="1">
      <alignment/>
      <protection/>
    </xf>
    <xf numFmtId="3" fontId="78" fillId="0" borderId="10" xfId="64" applyNumberFormat="1" applyFont="1" applyBorder="1" applyAlignment="1">
      <alignment vertical="center" wrapText="1"/>
      <protection/>
    </xf>
    <xf numFmtId="3" fontId="83" fillId="0" borderId="10" xfId="64" applyNumberFormat="1" applyFont="1" applyBorder="1" applyAlignment="1">
      <alignment wrapText="1"/>
      <protection/>
    </xf>
    <xf numFmtId="3" fontId="80" fillId="0" borderId="10" xfId="64" applyNumberFormat="1" applyFont="1" applyBorder="1">
      <alignment/>
      <protection/>
    </xf>
    <xf numFmtId="3" fontId="80" fillId="0" borderId="0" xfId="64" applyNumberFormat="1" applyFont="1">
      <alignment/>
      <protection/>
    </xf>
    <xf numFmtId="3" fontId="83" fillId="0" borderId="10" xfId="64" applyNumberFormat="1" applyFont="1" applyBorder="1" applyAlignment="1">
      <alignment vertical="center" wrapText="1"/>
      <protection/>
    </xf>
    <xf numFmtId="3" fontId="8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7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0" fillId="0" borderId="10" xfId="64" applyFont="1" applyBorder="1" applyAlignment="1">
      <alignment wrapText="1"/>
      <protection/>
    </xf>
    <xf numFmtId="0" fontId="8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7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3" fillId="0" borderId="0" xfId="64" applyNumberFormat="1" applyFont="1" applyBorder="1" applyAlignment="1">
      <alignment vertical="center" wrapText="1"/>
      <protection/>
    </xf>
    <xf numFmtId="3" fontId="8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4" fillId="0" borderId="10" xfId="70" applyFont="1" applyFill="1" applyBorder="1" applyAlignment="1" quotePrefix="1">
      <alignment wrapText="1"/>
      <protection/>
    </xf>
    <xf numFmtId="0" fontId="84" fillId="0" borderId="10" xfId="70" applyFont="1" applyFill="1" applyBorder="1" applyAlignment="1">
      <alignment wrapText="1"/>
      <protection/>
    </xf>
    <xf numFmtId="0" fontId="8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3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8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2" fillId="0" borderId="0" xfId="64" applyNumberFormat="1" applyFont="1" applyBorder="1" applyAlignment="1">
      <alignment horizontal="left" vertical="center" wrapText="1"/>
      <protection/>
    </xf>
    <xf numFmtId="3" fontId="86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7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3" fontId="72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22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0" fontId="77" fillId="0" borderId="11" xfId="0" applyFont="1" applyBorder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3" fontId="77" fillId="0" borderId="11" xfId="0" applyNumberFormat="1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77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0" fontId="87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87" fillId="0" borderId="0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1" xfId="69" applyNumberFormat="1" applyFont="1" applyFill="1" applyBorder="1">
      <alignment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3" fontId="4" fillId="0" borderId="0" xfId="69" applyNumberFormat="1" applyFont="1">
      <alignment/>
      <protection/>
    </xf>
    <xf numFmtId="0" fontId="4" fillId="0" borderId="11" xfId="69" applyFont="1" applyFill="1" applyBorder="1">
      <alignment/>
      <protection/>
    </xf>
    <xf numFmtId="0" fontId="4" fillId="0" borderId="0" xfId="69" applyFont="1" applyBorder="1">
      <alignment/>
      <protection/>
    </xf>
    <xf numFmtId="3" fontId="4" fillId="0" borderId="0" xfId="69" applyNumberFormat="1" applyFont="1" applyBorder="1">
      <alignment/>
      <protection/>
    </xf>
    <xf numFmtId="0" fontId="4" fillId="0" borderId="0" xfId="69" applyFont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3" fillId="0" borderId="0" xfId="69" applyFont="1" applyBorder="1" applyAlignment="1">
      <alignment/>
      <protection/>
    </xf>
    <xf numFmtId="0" fontId="3" fillId="0" borderId="0" xfId="69" applyFont="1" applyBorder="1" applyAlignment="1">
      <alignment horizontal="center"/>
      <protection/>
    </xf>
    <xf numFmtId="0" fontId="77" fillId="0" borderId="11" xfId="0" applyFont="1" applyBorder="1" applyAlignment="1">
      <alignment/>
    </xf>
    <xf numFmtId="0" fontId="22" fillId="0" borderId="15" xfId="69" applyFont="1" applyBorder="1" applyAlignment="1">
      <alignment/>
      <protection/>
    </xf>
    <xf numFmtId="3" fontId="77" fillId="0" borderId="15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4" fillId="0" borderId="15" xfId="69" applyFont="1" applyBorder="1" applyAlignment="1">
      <alignment/>
      <protection/>
    </xf>
    <xf numFmtId="3" fontId="4" fillId="0" borderId="0" xfId="0" applyNumberFormat="1" applyFont="1" applyAlignment="1">
      <alignment/>
    </xf>
    <xf numFmtId="0" fontId="77" fillId="0" borderId="0" xfId="0" applyFont="1" applyFill="1" applyBorder="1" applyAlignment="1">
      <alignment/>
    </xf>
    <xf numFmtId="0" fontId="22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0" fontId="79" fillId="0" borderId="11" xfId="0" applyFont="1" applyBorder="1" applyAlignment="1">
      <alignment/>
    </xf>
    <xf numFmtId="0" fontId="79" fillId="0" borderId="0" xfId="0" applyFont="1" applyAlignment="1">
      <alignment/>
    </xf>
    <xf numFmtId="0" fontId="79" fillId="0" borderId="11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3" fontId="8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77" fillId="0" borderId="11" xfId="0" applyFont="1" applyBorder="1" applyAlignment="1">
      <alignment vertical="center"/>
    </xf>
    <xf numFmtId="0" fontId="27" fillId="0" borderId="11" xfId="69" applyFont="1" applyBorder="1">
      <alignment/>
      <protection/>
    </xf>
    <xf numFmtId="0" fontId="90" fillId="0" borderId="11" xfId="0" applyFont="1" applyBorder="1" applyAlignment="1">
      <alignment/>
    </xf>
    <xf numFmtId="0" fontId="77" fillId="0" borderId="0" xfId="0" applyFont="1" applyBorder="1" applyAlignment="1">
      <alignment vertical="center"/>
    </xf>
    <xf numFmtId="0" fontId="27" fillId="0" borderId="0" xfId="69" applyFont="1" applyBorder="1">
      <alignment/>
      <protection/>
    </xf>
    <xf numFmtId="0" fontId="72" fillId="0" borderId="0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27" fillId="0" borderId="0" xfId="69" applyFont="1" applyFill="1">
      <alignment/>
      <protection/>
    </xf>
    <xf numFmtId="0" fontId="27" fillId="0" borderId="0" xfId="69" applyFont="1" applyAlignment="1">
      <alignment horizontal="right"/>
      <protection/>
    </xf>
    <xf numFmtId="3" fontId="7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16" xfId="69" applyFont="1" applyBorder="1">
      <alignment/>
      <protection/>
    </xf>
    <xf numFmtId="0" fontId="4" fillId="0" borderId="15" xfId="69" applyNumberFormat="1" applyFont="1" applyFill="1" applyBorder="1" applyAlignment="1">
      <alignment horizontal="left"/>
      <protection/>
    </xf>
    <xf numFmtId="0" fontId="81" fillId="0" borderId="11" xfId="0" applyFont="1" applyBorder="1" applyAlignment="1">
      <alignment/>
    </xf>
    <xf numFmtId="0" fontId="0" fillId="0" borderId="0" xfId="0" applyAlignment="1">
      <alignment horizontal="right"/>
    </xf>
    <xf numFmtId="0" fontId="77" fillId="0" borderId="0" xfId="0" applyFont="1" applyAlignment="1">
      <alignment horizontal="right"/>
    </xf>
    <xf numFmtId="3" fontId="5" fillId="0" borderId="10" xfId="70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3" fillId="0" borderId="0" xfId="69" applyFont="1" applyBorder="1" applyAlignment="1">
      <alignment horizontal="center"/>
      <protection/>
    </xf>
    <xf numFmtId="0" fontId="21" fillId="0" borderId="0" xfId="69" applyFont="1" applyAlignment="1">
      <alignment horizontal="center" vertical="center" wrapText="1"/>
      <protection/>
    </xf>
    <xf numFmtId="0" fontId="91" fillId="0" borderId="0" xfId="0" applyFont="1" applyFill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1" fillId="0" borderId="0" xfId="0" applyFont="1" applyAlignment="1">
      <alignment horizontal="center"/>
    </xf>
    <xf numFmtId="0" fontId="21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3" fontId="4" fillId="33" borderId="18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8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2" fillId="0" borderId="11" xfId="64" applyNumberFormat="1" applyFont="1" applyBorder="1" applyAlignment="1">
      <alignment horizontal="justify" vertical="center" wrapText="1"/>
      <protection/>
    </xf>
    <xf numFmtId="3" fontId="82" fillId="0" borderId="0" xfId="64" applyNumberFormat="1" applyFont="1" applyBorder="1" applyAlignment="1">
      <alignment horizontal="justify" vertical="center" wrapText="1"/>
      <protection/>
    </xf>
    <xf numFmtId="3" fontId="92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J19" sqref="J19:J23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9.7109375" style="0" customWidth="1"/>
    <col min="4" max="4" width="12.28125" style="0" customWidth="1"/>
    <col min="5" max="5" width="10.57421875" style="0" customWidth="1"/>
    <col min="6" max="6" width="3.140625" style="0" customWidth="1"/>
    <col min="7" max="7" width="14.7109375" style="0" customWidth="1"/>
    <col min="8" max="8" width="5.28125" style="0" customWidth="1"/>
    <col min="9" max="9" width="9.8515625" style="0" customWidth="1"/>
    <col min="10" max="10" width="12.421875" style="0" customWidth="1"/>
  </cols>
  <sheetData>
    <row r="1" spans="1:10" s="143" customFormat="1" ht="37.5" customHeight="1">
      <c r="A1" s="218" t="s">
        <v>677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7:10" s="143" customFormat="1" ht="16.5">
      <c r="G2" s="142"/>
      <c r="H2" s="142"/>
      <c r="I2" s="144" t="s">
        <v>577</v>
      </c>
      <c r="J2" s="142"/>
    </row>
    <row r="3" spans="1:10" s="143" customFormat="1" ht="16.5">
      <c r="A3" s="147" t="s">
        <v>571</v>
      </c>
      <c r="B3" s="147"/>
      <c r="C3" s="147"/>
      <c r="D3" s="147"/>
      <c r="E3" s="147"/>
      <c r="F3" s="148"/>
      <c r="G3" s="147"/>
      <c r="H3" s="147"/>
      <c r="I3" s="147"/>
      <c r="J3" s="142"/>
    </row>
    <row r="4" spans="1:10" s="143" customFormat="1" ht="16.5">
      <c r="A4" s="2"/>
      <c r="B4" s="151" t="s">
        <v>599</v>
      </c>
      <c r="C4" s="151"/>
      <c r="D4" s="151"/>
      <c r="E4" s="151"/>
      <c r="F4" s="153"/>
      <c r="G4" s="153"/>
      <c r="H4" s="153"/>
      <c r="I4" s="153"/>
      <c r="J4" s="168"/>
    </row>
    <row r="5" spans="1:10" s="143" customFormat="1" ht="16.5">
      <c r="A5" s="2"/>
      <c r="B5" s="167"/>
      <c r="C5" s="189" t="s">
        <v>600</v>
      </c>
      <c r="D5" s="146"/>
      <c r="E5" s="146"/>
      <c r="F5" s="149"/>
      <c r="G5" s="149"/>
      <c r="H5" s="149"/>
      <c r="I5" s="149"/>
      <c r="J5" s="149">
        <v>266700</v>
      </c>
    </row>
    <row r="6" spans="1:10" s="143" customFormat="1" ht="16.5">
      <c r="A6" s="2"/>
      <c r="B6" s="2" t="s">
        <v>642</v>
      </c>
      <c r="C6" s="190"/>
      <c r="D6" s="151"/>
      <c r="E6" s="151"/>
      <c r="F6" s="153"/>
      <c r="G6" s="153"/>
      <c r="H6" s="153"/>
      <c r="I6" s="153"/>
      <c r="J6" s="153"/>
    </row>
    <row r="7" spans="1:10" s="143" customFormat="1" ht="16.5">
      <c r="A7" s="2"/>
      <c r="B7" s="167"/>
      <c r="C7" s="146" t="s">
        <v>643</v>
      </c>
      <c r="D7" s="146"/>
      <c r="E7" s="146"/>
      <c r="F7" s="149"/>
      <c r="G7" s="149"/>
      <c r="H7" s="149"/>
      <c r="I7" s="149"/>
      <c r="J7" s="149">
        <v>26962845</v>
      </c>
    </row>
    <row r="8" spans="1:10" s="143" customFormat="1" ht="16.5">
      <c r="A8" s="2"/>
      <c r="B8" s="151" t="s">
        <v>644</v>
      </c>
      <c r="C8" s="151"/>
      <c r="D8" s="151"/>
      <c r="E8" s="151"/>
      <c r="F8" s="153"/>
      <c r="G8" s="153"/>
      <c r="H8" s="153"/>
      <c r="I8" s="153"/>
      <c r="J8" s="153"/>
    </row>
    <row r="9" spans="1:10" s="143" customFormat="1" ht="16.5">
      <c r="A9" s="2"/>
      <c r="B9" s="151"/>
      <c r="C9" s="146" t="s">
        <v>645</v>
      </c>
      <c r="D9" s="146"/>
      <c r="E9" s="146"/>
      <c r="F9" s="149"/>
      <c r="G9" s="149"/>
      <c r="H9" s="149"/>
      <c r="I9" s="149"/>
      <c r="J9" s="149">
        <v>64403121</v>
      </c>
    </row>
    <row r="10" spans="1:10" s="143" customFormat="1" ht="16.5">
      <c r="A10" s="2"/>
      <c r="B10" s="151"/>
      <c r="C10" s="146" t="s">
        <v>654</v>
      </c>
      <c r="D10" s="146"/>
      <c r="E10" s="146"/>
      <c r="F10" s="149"/>
      <c r="G10" s="149"/>
      <c r="H10" s="149"/>
      <c r="I10" s="149"/>
      <c r="J10" s="149">
        <v>3582292</v>
      </c>
    </row>
    <row r="11" spans="1:10" s="143" customFormat="1" ht="16.5">
      <c r="A11" s="2"/>
      <c r="B11" s="146" t="s">
        <v>652</v>
      </c>
      <c r="C11" s="146"/>
      <c r="D11" s="146"/>
      <c r="E11" s="146"/>
      <c r="F11" s="149"/>
      <c r="G11" s="149"/>
      <c r="H11" s="149"/>
      <c r="I11" s="149"/>
      <c r="J11" s="149">
        <v>8481</v>
      </c>
    </row>
    <row r="12" spans="1:10" s="143" customFormat="1" ht="16.5">
      <c r="A12" s="2"/>
      <c r="B12" s="151"/>
      <c r="C12" s="152" t="s">
        <v>578</v>
      </c>
      <c r="D12" s="151"/>
      <c r="E12" s="151"/>
      <c r="F12" s="155"/>
      <c r="G12" s="161"/>
      <c r="H12" s="161"/>
      <c r="I12" s="166"/>
      <c r="J12" s="166">
        <f>SUM(J2:J11)</f>
        <v>95223439</v>
      </c>
    </row>
    <row r="13" spans="1:10" s="143" customFormat="1" ht="9.75" customHeight="1">
      <c r="A13" s="2"/>
      <c r="B13" s="151"/>
      <c r="C13" s="152"/>
      <c r="D13" s="151"/>
      <c r="E13" s="151"/>
      <c r="F13" s="155"/>
      <c r="G13" s="161"/>
      <c r="H13" s="161"/>
      <c r="I13" s="166"/>
      <c r="J13" s="160"/>
    </row>
    <row r="14" spans="1:9" s="143" customFormat="1" ht="16.5" customHeight="1">
      <c r="A14" s="156" t="s">
        <v>572</v>
      </c>
      <c r="B14" s="157"/>
      <c r="C14" s="157"/>
      <c r="D14" s="157"/>
      <c r="E14" s="157"/>
      <c r="F14" s="158"/>
      <c r="G14" s="159"/>
      <c r="H14" s="147"/>
      <c r="I14" s="147"/>
    </row>
    <row r="15" spans="1:9" s="143" customFormat="1" ht="21.75" customHeight="1">
      <c r="A15" s="2"/>
      <c r="B15" s="181" t="s">
        <v>646</v>
      </c>
      <c r="C15" s="207"/>
      <c r="D15" s="171"/>
      <c r="E15" s="151"/>
      <c r="F15" s="155"/>
      <c r="G15" s="161"/>
      <c r="H15" s="161"/>
      <c r="I15" s="161"/>
    </row>
    <row r="16" spans="1:11" s="143" customFormat="1" ht="16.5">
      <c r="A16" s="2"/>
      <c r="B16" s="184"/>
      <c r="C16" s="208" t="s">
        <v>601</v>
      </c>
      <c r="D16" s="186"/>
      <c r="E16" s="146"/>
      <c r="F16" s="162"/>
      <c r="G16" s="163"/>
      <c r="H16" s="163"/>
      <c r="I16" s="163"/>
      <c r="J16" s="163">
        <v>210000</v>
      </c>
      <c r="K16" s="185"/>
    </row>
    <row r="17" spans="1:11" s="143" customFormat="1" ht="16.5">
      <c r="A17" s="2"/>
      <c r="B17" s="154"/>
      <c r="C17" s="209" t="s">
        <v>580</v>
      </c>
      <c r="D17" s="209"/>
      <c r="E17" s="150"/>
      <c r="F17" s="164"/>
      <c r="G17" s="165"/>
      <c r="H17" s="165"/>
      <c r="I17" s="165"/>
      <c r="J17" s="165">
        <v>56700</v>
      </c>
      <c r="K17" s="185"/>
    </row>
    <row r="18" spans="1:11" s="143" customFormat="1" ht="16.5">
      <c r="A18" s="2"/>
      <c r="B18" s="2" t="s">
        <v>589</v>
      </c>
      <c r="C18" s="210"/>
      <c r="D18" s="210"/>
      <c r="E18" s="151"/>
      <c r="F18" s="155"/>
      <c r="G18" s="161"/>
      <c r="H18" s="161"/>
      <c r="I18" s="161"/>
      <c r="J18" s="161"/>
      <c r="K18" s="185"/>
    </row>
    <row r="19" spans="1:11" s="143" customFormat="1" ht="16.5" customHeight="1">
      <c r="A19" s="2"/>
      <c r="B19" s="2"/>
      <c r="C19" s="186" t="s">
        <v>647</v>
      </c>
      <c r="D19" s="186"/>
      <c r="E19" s="146"/>
      <c r="F19" s="162"/>
      <c r="G19" s="163"/>
      <c r="H19" s="163"/>
      <c r="I19" s="163"/>
      <c r="J19" s="163">
        <v>71823642</v>
      </c>
      <c r="K19" s="185"/>
    </row>
    <row r="20" spans="1:11" s="143" customFormat="1" ht="16.5" customHeight="1">
      <c r="A20" s="2"/>
      <c r="B20" s="2"/>
      <c r="C20" s="186" t="s">
        <v>648</v>
      </c>
      <c r="D20" s="186"/>
      <c r="E20" s="150"/>
      <c r="F20" s="164"/>
      <c r="G20" s="165"/>
      <c r="H20" s="165"/>
      <c r="I20" s="165"/>
      <c r="J20" s="165">
        <v>19392384</v>
      </c>
      <c r="K20" s="185"/>
    </row>
    <row r="21" spans="1:11" s="143" customFormat="1" ht="16.5" customHeight="1">
      <c r="A21" s="2"/>
      <c r="B21" s="2" t="s">
        <v>649</v>
      </c>
      <c r="C21" s="171"/>
      <c r="D21" s="171"/>
      <c r="E21" s="151"/>
      <c r="F21" s="155"/>
      <c r="G21" s="161"/>
      <c r="H21" s="161"/>
      <c r="I21" s="161"/>
      <c r="J21" s="161"/>
      <c r="K21" s="185"/>
    </row>
    <row r="22" spans="1:11" s="143" customFormat="1" ht="16.5" customHeight="1">
      <c r="A22" s="2"/>
      <c r="B22" s="2"/>
      <c r="C22" s="186" t="s">
        <v>650</v>
      </c>
      <c r="D22" s="186"/>
      <c r="E22" s="146"/>
      <c r="F22" s="162"/>
      <c r="G22" s="163"/>
      <c r="H22" s="163"/>
      <c r="I22" s="163"/>
      <c r="J22" s="163">
        <v>118063</v>
      </c>
      <c r="K22" s="185"/>
    </row>
    <row r="23" spans="1:11" s="143" customFormat="1" ht="16.5" customHeight="1">
      <c r="A23" s="2"/>
      <c r="B23" s="2"/>
      <c r="C23" s="209" t="s">
        <v>651</v>
      </c>
      <c r="D23" s="209"/>
      <c r="E23" s="150"/>
      <c r="F23" s="164"/>
      <c r="G23" s="165"/>
      <c r="H23" s="165"/>
      <c r="I23" s="165"/>
      <c r="J23" s="165">
        <v>31877</v>
      </c>
      <c r="K23" s="185"/>
    </row>
    <row r="24" spans="1:11" s="143" customFormat="1" ht="16.5" customHeight="1">
      <c r="A24" s="2"/>
      <c r="B24" s="2" t="s">
        <v>655</v>
      </c>
      <c r="C24" s="171"/>
      <c r="D24" s="171"/>
      <c r="E24" s="151"/>
      <c r="F24" s="155"/>
      <c r="G24" s="161"/>
      <c r="H24" s="161"/>
      <c r="I24" s="161"/>
      <c r="J24" s="161"/>
      <c r="K24" s="185"/>
    </row>
    <row r="25" spans="1:11" s="143" customFormat="1" ht="16.5" customHeight="1">
      <c r="A25" s="2"/>
      <c r="B25" s="2"/>
      <c r="C25" s="186" t="s">
        <v>656</v>
      </c>
      <c r="D25" s="186"/>
      <c r="E25" s="146"/>
      <c r="F25" s="162"/>
      <c r="G25" s="163"/>
      <c r="H25" s="163"/>
      <c r="I25" s="163"/>
      <c r="J25" s="163">
        <v>125472</v>
      </c>
      <c r="K25" s="185"/>
    </row>
    <row r="26" spans="1:11" s="143" customFormat="1" ht="16.5" customHeight="1">
      <c r="A26" s="2"/>
      <c r="B26" s="2"/>
      <c r="C26" s="209" t="s">
        <v>657</v>
      </c>
      <c r="D26" s="209"/>
      <c r="E26" s="150"/>
      <c r="F26" s="164"/>
      <c r="G26" s="165"/>
      <c r="H26" s="165"/>
      <c r="I26" s="165"/>
      <c r="J26" s="165">
        <v>33878</v>
      </c>
      <c r="K26" s="185"/>
    </row>
    <row r="27" spans="1:11" s="143" customFormat="1" ht="16.5" customHeight="1">
      <c r="A27" s="2"/>
      <c r="B27" s="2" t="s">
        <v>660</v>
      </c>
      <c r="C27" s="171"/>
      <c r="D27" s="171"/>
      <c r="E27" s="151"/>
      <c r="F27" s="155"/>
      <c r="G27" s="161"/>
      <c r="H27" s="161"/>
      <c r="I27" s="161"/>
      <c r="J27" s="161"/>
      <c r="K27" s="185"/>
    </row>
    <row r="28" spans="1:11" s="143" customFormat="1" ht="16.5" customHeight="1">
      <c r="A28" s="2"/>
      <c r="B28" s="2"/>
      <c r="C28" s="178" t="s">
        <v>590</v>
      </c>
      <c r="D28" s="186"/>
      <c r="E28" s="146"/>
      <c r="F28" s="162"/>
      <c r="G28" s="163"/>
      <c r="H28" s="163"/>
      <c r="I28" s="163"/>
      <c r="J28" s="163">
        <v>1422000</v>
      </c>
      <c r="K28" s="185"/>
    </row>
    <row r="29" spans="1:11" s="143" customFormat="1" ht="16.5" customHeight="1">
      <c r="A29" s="2"/>
      <c r="B29" s="2"/>
      <c r="C29" s="182" t="s">
        <v>591</v>
      </c>
      <c r="D29" s="209"/>
      <c r="E29" s="150"/>
      <c r="F29" s="164"/>
      <c r="G29" s="165"/>
      <c r="H29" s="165"/>
      <c r="I29" s="165"/>
      <c r="J29" s="165">
        <v>277290</v>
      </c>
      <c r="K29" s="185"/>
    </row>
    <row r="30" spans="1:11" s="143" customFormat="1" ht="16.5" customHeight="1">
      <c r="A30" s="2"/>
      <c r="B30" s="154"/>
      <c r="C30" s="211" t="s">
        <v>658</v>
      </c>
      <c r="D30" s="150"/>
      <c r="E30" s="150"/>
      <c r="F30" s="164"/>
      <c r="G30" s="165"/>
      <c r="H30" s="165"/>
      <c r="I30" s="165"/>
      <c r="J30" s="165">
        <v>1357206</v>
      </c>
      <c r="K30" s="185"/>
    </row>
    <row r="31" spans="1:11" s="143" customFormat="1" ht="16.5" customHeight="1">
      <c r="A31" s="2"/>
      <c r="B31" s="154"/>
      <c r="C31" s="209" t="s">
        <v>580</v>
      </c>
      <c r="D31" s="150"/>
      <c r="E31" s="150"/>
      <c r="F31" s="164"/>
      <c r="G31" s="165"/>
      <c r="H31" s="165"/>
      <c r="I31" s="165"/>
      <c r="J31" s="165">
        <v>366446</v>
      </c>
      <c r="K31" s="185"/>
    </row>
    <row r="32" spans="1:11" s="143" customFormat="1" ht="16.5" customHeight="1">
      <c r="A32" s="2"/>
      <c r="B32" s="170" t="s">
        <v>579</v>
      </c>
      <c r="C32" s="212"/>
      <c r="D32" s="146"/>
      <c r="E32" s="146"/>
      <c r="F32" s="162"/>
      <c r="G32" s="163"/>
      <c r="H32" s="163"/>
      <c r="I32" s="163"/>
      <c r="J32" s="163">
        <v>8481</v>
      </c>
      <c r="K32" s="185"/>
    </row>
    <row r="33" spans="1:11" s="143" customFormat="1" ht="16.5" customHeight="1">
      <c r="A33" s="2"/>
      <c r="B33" s="154"/>
      <c r="C33" s="152" t="s">
        <v>578</v>
      </c>
      <c r="D33" s="151"/>
      <c r="E33" s="151"/>
      <c r="F33" s="155"/>
      <c r="G33" s="161"/>
      <c r="H33" s="161"/>
      <c r="I33" s="166"/>
      <c r="J33" s="166">
        <f>SUM(J15:J32)</f>
        <v>95223439</v>
      </c>
      <c r="K33" s="185"/>
    </row>
    <row r="34" spans="1:11" s="143" customFormat="1" ht="16.5" customHeight="1">
      <c r="A34" s="2"/>
      <c r="B34" s="154"/>
      <c r="C34" s="152"/>
      <c r="D34" s="151"/>
      <c r="E34" s="151"/>
      <c r="F34" s="155"/>
      <c r="G34" s="161"/>
      <c r="H34" s="161"/>
      <c r="I34" s="166"/>
      <c r="J34" s="166"/>
      <c r="K34" s="185"/>
    </row>
    <row r="35" spans="1:10" s="143" customFormat="1" ht="16.5">
      <c r="A35" s="219" t="s">
        <v>638</v>
      </c>
      <c r="B35" s="219"/>
      <c r="C35" s="219"/>
      <c r="D35" s="219"/>
      <c r="E35" s="219"/>
      <c r="F35" s="219"/>
      <c r="G35" s="219"/>
      <c r="H35" s="219"/>
      <c r="I35" s="219"/>
      <c r="J35" s="219"/>
    </row>
    <row r="36" spans="1:10" s="143" customFormat="1" ht="16.5">
      <c r="A36" s="219" t="s">
        <v>639</v>
      </c>
      <c r="B36" s="219"/>
      <c r="C36" s="219"/>
      <c r="D36" s="219"/>
      <c r="E36" s="219"/>
      <c r="F36" s="219"/>
      <c r="G36" s="219"/>
      <c r="H36" s="219"/>
      <c r="I36" s="219"/>
      <c r="J36" s="219"/>
    </row>
    <row r="37" spans="1:10" s="143" customFormat="1" ht="16.5">
      <c r="A37" s="219" t="s">
        <v>676</v>
      </c>
      <c r="B37" s="219"/>
      <c r="C37" s="219"/>
      <c r="D37" s="219"/>
      <c r="E37" s="219"/>
      <c r="F37" s="219"/>
      <c r="G37" s="219"/>
      <c r="H37" s="219"/>
      <c r="I37" s="219"/>
      <c r="J37" s="219"/>
    </row>
    <row r="38" spans="1:10" s="143" customFormat="1" ht="16.5" customHeight="1">
      <c r="A38" s="139"/>
      <c r="B38" s="139"/>
      <c r="C38" s="139"/>
      <c r="D38" s="139"/>
      <c r="E38" s="139"/>
      <c r="F38" s="140"/>
      <c r="G38" s="139"/>
      <c r="H38" s="139"/>
      <c r="J38" s="141" t="s">
        <v>570</v>
      </c>
    </row>
    <row r="39" spans="1:10" s="143" customFormat="1" ht="16.5">
      <c r="A39" s="167" t="s">
        <v>573</v>
      </c>
      <c r="B39" s="167"/>
      <c r="C39" s="167"/>
      <c r="D39" s="167"/>
      <c r="E39" s="167"/>
      <c r="F39" s="168"/>
      <c r="G39" s="167"/>
      <c r="H39" s="167"/>
      <c r="I39" s="167"/>
      <c r="J39" s="168"/>
    </row>
    <row r="40" spans="1:10" s="143" customFormat="1" ht="16.5">
      <c r="A40" s="147" t="s">
        <v>574</v>
      </c>
      <c r="B40" s="147"/>
      <c r="C40" s="147"/>
      <c r="D40" s="147"/>
      <c r="E40" s="147"/>
      <c r="F40" s="148"/>
      <c r="G40" s="147" t="s">
        <v>575</v>
      </c>
      <c r="H40" s="147"/>
      <c r="I40" s="147"/>
      <c r="J40" s="148"/>
    </row>
    <row r="41" spans="1:11" s="143" customFormat="1" ht="19.5">
      <c r="A41" s="194" t="s">
        <v>572</v>
      </c>
      <c r="B41" s="147"/>
      <c r="C41" s="147"/>
      <c r="D41" s="147"/>
      <c r="E41" s="147"/>
      <c r="F41" s="169"/>
      <c r="G41" s="151"/>
      <c r="H41" s="151"/>
      <c r="I41" s="151"/>
      <c r="J41" s="160"/>
      <c r="K41" s="195"/>
    </row>
    <row r="42" spans="1:11" s="143" customFormat="1" ht="18.75">
      <c r="A42" s="194"/>
      <c r="B42" s="154" t="s">
        <v>582</v>
      </c>
      <c r="C42" s="151"/>
      <c r="D42" s="196"/>
      <c r="E42" s="155"/>
      <c r="F42" s="169"/>
      <c r="G42" s="197" t="s">
        <v>640</v>
      </c>
      <c r="H42" s="197"/>
      <c r="I42" s="197"/>
      <c r="J42" s="198"/>
      <c r="K42" s="162">
        <v>108193</v>
      </c>
    </row>
    <row r="43" spans="1:11" s="143" customFormat="1" ht="18.75">
      <c r="A43" s="194"/>
      <c r="B43" s="151"/>
      <c r="C43" s="178" t="s">
        <v>653</v>
      </c>
      <c r="D43" s="199"/>
      <c r="E43" s="162">
        <v>6451</v>
      </c>
      <c r="F43" s="169"/>
      <c r="G43" s="200"/>
      <c r="H43" s="200"/>
      <c r="I43" s="200"/>
      <c r="J43" s="201"/>
      <c r="K43" s="155"/>
    </row>
    <row r="44" spans="1:11" s="143" customFormat="1" ht="18.75">
      <c r="A44" s="202"/>
      <c r="C44" s="179" t="s">
        <v>581</v>
      </c>
      <c r="D44" s="150"/>
      <c r="E44" s="180">
        <v>1742</v>
      </c>
      <c r="F44" s="153"/>
      <c r="G44" s="154"/>
      <c r="H44" s="203"/>
      <c r="I44" s="157"/>
      <c r="J44" s="153"/>
      <c r="K44" s="204"/>
    </row>
    <row r="45" spans="1:11" s="143" customFormat="1" ht="18.75">
      <c r="A45"/>
      <c r="B45" s="146" t="s">
        <v>579</v>
      </c>
      <c r="C45" s="187"/>
      <c r="D45" s="187"/>
      <c r="E45" s="149">
        <v>100000</v>
      </c>
      <c r="F45" s="206"/>
      <c r="G45" s="188"/>
      <c r="H45" s="188"/>
      <c r="I45" s="188"/>
      <c r="J45" s="205"/>
      <c r="K45" s="204"/>
    </row>
    <row r="46" spans="1:11" s="143" customFormat="1" ht="18.75">
      <c r="A46"/>
      <c r="B46" s="151"/>
      <c r="C46" s="191"/>
      <c r="D46" s="191"/>
      <c r="E46" s="153"/>
      <c r="F46" s="206"/>
      <c r="G46" s="188"/>
      <c r="H46" s="188"/>
      <c r="I46" s="188"/>
      <c r="J46" s="205"/>
      <c r="K46" s="204"/>
    </row>
    <row r="47" spans="1:10" s="143" customFormat="1" ht="16.5">
      <c r="A47" s="173" t="s">
        <v>661</v>
      </c>
      <c r="B47" s="171"/>
      <c r="C47" s="171"/>
      <c r="D47" s="171"/>
      <c r="E47" s="171"/>
      <c r="F47" s="172"/>
      <c r="G47" s="171"/>
      <c r="H47" s="174"/>
      <c r="I47" s="175"/>
      <c r="J47" s="153"/>
    </row>
    <row r="48" spans="1:10" s="143" customFormat="1" ht="16.5">
      <c r="A48" s="173"/>
      <c r="B48" s="171"/>
      <c r="C48" s="171"/>
      <c r="D48" s="171"/>
      <c r="E48" s="171"/>
      <c r="F48" s="172"/>
      <c r="G48" s="176"/>
      <c r="H48" s="217" t="s">
        <v>576</v>
      </c>
      <c r="I48" s="217"/>
      <c r="J48" s="217"/>
    </row>
    <row r="49" spans="1:10" s="145" customFormat="1" ht="16.5">
      <c r="A49" s="173"/>
      <c r="B49" s="171"/>
      <c r="C49" s="171"/>
      <c r="D49" s="171"/>
      <c r="E49" s="171"/>
      <c r="F49" s="172"/>
      <c r="G49" s="171"/>
      <c r="H49" s="217" t="s">
        <v>78</v>
      </c>
      <c r="I49" s="217"/>
      <c r="J49" s="217"/>
    </row>
    <row r="50" spans="1:10" s="145" customFormat="1" ht="16.5">
      <c r="A50" s="173"/>
      <c r="B50" s="171"/>
      <c r="C50" s="171"/>
      <c r="D50" s="171"/>
      <c r="E50" s="171"/>
      <c r="F50" s="172"/>
      <c r="G50" s="171"/>
      <c r="H50" s="177"/>
      <c r="I50" s="177"/>
      <c r="J50" s="153"/>
    </row>
  </sheetData>
  <sheetProtection/>
  <mergeCells count="6">
    <mergeCell ref="H48:J48"/>
    <mergeCell ref="H49:J49"/>
    <mergeCell ref="A1:J1"/>
    <mergeCell ref="A35:J35"/>
    <mergeCell ref="A36:J36"/>
    <mergeCell ref="A37:J37"/>
  </mergeCells>
  <printOptions horizontalCentered="1"/>
  <pageMargins left="0.5118110236220472" right="0.3937007874015748" top="0.4330708661417323" bottom="0.4330708661417323" header="0.2755905511811024" footer="0.31496062992125984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44" t="s">
        <v>530</v>
      </c>
      <c r="B1" s="244"/>
      <c r="C1" s="244"/>
      <c r="D1" s="244"/>
      <c r="E1" s="244"/>
      <c r="F1" s="24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35" t="s">
        <v>9</v>
      </c>
      <c r="C4" s="6" t="s">
        <v>394</v>
      </c>
      <c r="D4" s="6" t="s">
        <v>483</v>
      </c>
      <c r="E4" s="6" t="s">
        <v>562</v>
      </c>
      <c r="F4" s="6" t="s">
        <v>619</v>
      </c>
    </row>
    <row r="5" spans="1:6" s="10" customFormat="1" ht="15.75">
      <c r="A5" s="1">
        <v>2</v>
      </c>
      <c r="B5" s="236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46" t="s">
        <v>631</v>
      </c>
      <c r="B1" s="24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543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92046</v>
      </c>
      <c r="C12" s="57">
        <f>SUM(C13,C16,C19,C25,C22)</f>
        <v>70000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92046</v>
      </c>
      <c r="C25" s="58">
        <f>SUM(C26:C27)</f>
        <v>70000</v>
      </c>
    </row>
    <row r="26" spans="1:3" ht="18">
      <c r="A26" s="78" t="s">
        <v>68</v>
      </c>
      <c r="B26" s="59">
        <v>92046</v>
      </c>
      <c r="C26" s="59">
        <v>70000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92046</v>
      </c>
      <c r="C29" s="57">
        <f>SUM(C8,C11,C12,C28,C4,C7)</f>
        <v>70000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31" t="s">
        <v>526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16" customFormat="1" ht="15.75">
      <c r="A2" s="232" t="s">
        <v>382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s="16" customFormat="1" ht="15.75">
      <c r="A3" s="232" t="s">
        <v>381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5.75">
      <c r="A4" s="232" t="s">
        <v>567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33" t="s">
        <v>9</v>
      </c>
      <c r="C7" s="248" t="s">
        <v>483</v>
      </c>
      <c r="D7" s="248"/>
      <c r="E7" s="248"/>
      <c r="F7" s="230"/>
      <c r="G7" s="229" t="s">
        <v>562</v>
      </c>
      <c r="H7" s="248"/>
      <c r="I7" s="248"/>
      <c r="J7" s="230"/>
      <c r="K7" s="248" t="s">
        <v>619</v>
      </c>
      <c r="L7" s="230"/>
    </row>
    <row r="8" spans="1:12" s="3" customFormat="1" ht="31.5">
      <c r="A8" s="1"/>
      <c r="B8" s="247"/>
      <c r="C8" s="4" t="s">
        <v>568</v>
      </c>
      <c r="D8" s="4" t="s">
        <v>569</v>
      </c>
      <c r="E8" s="4" t="s">
        <v>629</v>
      </c>
      <c r="F8" s="4" t="s">
        <v>630</v>
      </c>
      <c r="G8" s="4" t="s">
        <v>568</v>
      </c>
      <c r="H8" s="4" t="s">
        <v>569</v>
      </c>
      <c r="I8" s="4" t="s">
        <v>629</v>
      </c>
      <c r="J8" s="4" t="s">
        <v>630</v>
      </c>
      <c r="K8" s="4" t="s">
        <v>629</v>
      </c>
      <c r="L8" s="4" t="s">
        <v>630</v>
      </c>
    </row>
    <row r="9" spans="1:12" s="3" customFormat="1" ht="15.75">
      <c r="A9" s="1">
        <v>2</v>
      </c>
      <c r="B9" s="234"/>
      <c r="C9" s="6" t="s">
        <v>383</v>
      </c>
      <c r="D9" s="6" t="s">
        <v>383</v>
      </c>
      <c r="E9" s="6" t="s">
        <v>4</v>
      </c>
      <c r="F9" s="6" t="s">
        <v>4</v>
      </c>
      <c r="G9" s="6" t="s">
        <v>383</v>
      </c>
      <c r="H9" s="6" t="s">
        <v>383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389</v>
      </c>
      <c r="C10" s="15">
        <v>4500000</v>
      </c>
      <c r="D10" s="15">
        <v>4500000</v>
      </c>
      <c r="E10" s="15">
        <v>4500000</v>
      </c>
      <c r="F10" s="15">
        <v>4500000</v>
      </c>
      <c r="G10" s="15">
        <v>4500000</v>
      </c>
      <c r="H10" s="15">
        <v>4500000</v>
      </c>
      <c r="I10" s="15">
        <v>4500000</v>
      </c>
      <c r="J10" s="15">
        <v>4500000</v>
      </c>
      <c r="K10" s="15">
        <v>4500000</v>
      </c>
      <c r="L10" s="15">
        <v>4500000</v>
      </c>
    </row>
    <row r="11" spans="1:12" ht="30">
      <c r="A11" s="1">
        <v>4</v>
      </c>
      <c r="B11" s="44" t="s">
        <v>390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30000</v>
      </c>
      <c r="D12" s="15">
        <v>30000</v>
      </c>
      <c r="E12" s="15">
        <v>30000</v>
      </c>
      <c r="F12" s="15">
        <v>30000</v>
      </c>
      <c r="G12" s="15">
        <v>30000</v>
      </c>
      <c r="H12" s="15">
        <v>30000</v>
      </c>
      <c r="I12" s="15">
        <v>30000</v>
      </c>
      <c r="J12" s="15">
        <v>30000</v>
      </c>
      <c r="K12" s="15">
        <v>30000</v>
      </c>
      <c r="L12" s="15">
        <v>30000</v>
      </c>
    </row>
    <row r="13" spans="1:12" ht="45">
      <c r="A13" s="1">
        <v>6</v>
      </c>
      <c r="B13" s="44" t="s">
        <v>30</v>
      </c>
      <c r="C13" s="15">
        <v>650000</v>
      </c>
      <c r="D13" s="15">
        <v>650000</v>
      </c>
      <c r="E13" s="15">
        <v>650000</v>
      </c>
      <c r="F13" s="15">
        <v>650000</v>
      </c>
      <c r="G13" s="15">
        <v>650000</v>
      </c>
      <c r="H13" s="15">
        <v>650000</v>
      </c>
      <c r="I13" s="15">
        <v>650000</v>
      </c>
      <c r="J13" s="15">
        <v>650000</v>
      </c>
      <c r="K13" s="15">
        <v>650000</v>
      </c>
      <c r="L13" s="15">
        <v>650000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391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5180000</v>
      </c>
      <c r="D17" s="18">
        <f>SUM(D10:D16)</f>
        <v>5180000</v>
      </c>
      <c r="E17" s="18">
        <f aca="true" t="shared" si="0" ref="E17:L17">SUM(E10:E16)</f>
        <v>5180000</v>
      </c>
      <c r="F17" s="18">
        <f t="shared" si="0"/>
        <v>5180000</v>
      </c>
      <c r="G17" s="18">
        <f t="shared" si="0"/>
        <v>5180000</v>
      </c>
      <c r="H17" s="18">
        <f>SUM(H10:H16)</f>
        <v>5180000</v>
      </c>
      <c r="I17" s="18">
        <f t="shared" si="0"/>
        <v>5180000</v>
      </c>
      <c r="J17" s="18">
        <f t="shared" si="0"/>
        <v>5180000</v>
      </c>
      <c r="K17" s="18">
        <f t="shared" si="0"/>
        <v>5180000</v>
      </c>
      <c r="L17" s="18">
        <f t="shared" si="0"/>
        <v>5180000</v>
      </c>
    </row>
    <row r="18" spans="1:12" ht="15.75">
      <c r="A18" s="1">
        <v>11</v>
      </c>
      <c r="B18" s="46" t="s">
        <v>52</v>
      </c>
      <c r="C18" s="18">
        <f>ROUNDDOWN(C17*0.5,0)</f>
        <v>2590000</v>
      </c>
      <c r="D18" s="18">
        <f>ROUNDDOWN(D17*0.5,0)</f>
        <v>2590000</v>
      </c>
      <c r="E18" s="18">
        <f aca="true" t="shared" si="1" ref="E18:L18">ROUNDDOWN(E17*0.5,0)</f>
        <v>2590000</v>
      </c>
      <c r="F18" s="18">
        <f t="shared" si="1"/>
        <v>2590000</v>
      </c>
      <c r="G18" s="18">
        <f t="shared" si="1"/>
        <v>2590000</v>
      </c>
      <c r="H18" s="18">
        <f>ROUNDDOWN(H17*0.5,0)</f>
        <v>2590000</v>
      </c>
      <c r="I18" s="18">
        <f t="shared" si="1"/>
        <v>2590000</v>
      </c>
      <c r="J18" s="18">
        <f t="shared" si="1"/>
        <v>2590000</v>
      </c>
      <c r="K18" s="18">
        <f t="shared" si="1"/>
        <v>2590000</v>
      </c>
      <c r="L18" s="18">
        <f t="shared" si="1"/>
        <v>2590000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2590000</v>
      </c>
      <c r="D27" s="18">
        <f t="shared" si="3"/>
        <v>2590000</v>
      </c>
      <c r="E27" s="18">
        <f t="shared" si="3"/>
        <v>2590000</v>
      </c>
      <c r="F27" s="18">
        <f t="shared" si="3"/>
        <v>2590000</v>
      </c>
      <c r="G27" s="18">
        <f t="shared" si="3"/>
        <v>2590000</v>
      </c>
      <c r="H27" s="18">
        <f t="shared" si="3"/>
        <v>2590000</v>
      </c>
      <c r="I27" s="18">
        <f t="shared" si="3"/>
        <v>2590000</v>
      </c>
      <c r="J27" s="18">
        <f t="shared" si="3"/>
        <v>2590000</v>
      </c>
      <c r="K27" s="18">
        <f t="shared" si="3"/>
        <v>2590000</v>
      </c>
      <c r="L27" s="18">
        <f t="shared" si="3"/>
        <v>2590000</v>
      </c>
    </row>
    <row r="28" spans="1:12" s="22" customFormat="1" ht="42.75">
      <c r="A28" s="1">
        <v>21</v>
      </c>
      <c r="B28" s="47" t="s">
        <v>386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532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14"/>
  <sheetViews>
    <sheetView zoomScalePageLayoutView="0" workbookViewId="0" topLeftCell="A242">
      <selection activeCell="E1" sqref="E1:E16384"/>
    </sheetView>
  </sheetViews>
  <sheetFormatPr defaultColWidth="9.140625" defaultRowHeight="15"/>
  <cols>
    <col min="1" max="1" width="51.28125" style="112" customWidth="1"/>
    <col min="2" max="2" width="5.7109375" style="16" customWidth="1"/>
    <col min="3" max="4" width="12.140625" style="16" customWidth="1"/>
    <col min="5" max="16384" width="9.140625" style="16" customWidth="1"/>
  </cols>
  <sheetData>
    <row r="1" spans="1:4" ht="15.75" customHeight="1">
      <c r="A1" s="249" t="s">
        <v>602</v>
      </c>
      <c r="B1" s="249"/>
      <c r="C1" s="249"/>
      <c r="D1" s="249"/>
    </row>
    <row r="2" spans="1:4" ht="15.75">
      <c r="A2" s="232" t="s">
        <v>531</v>
      </c>
      <c r="B2" s="232"/>
      <c r="C2" s="232"/>
      <c r="D2" s="232"/>
    </row>
    <row r="3" spans="1:3" ht="15.75">
      <c r="A3" s="110"/>
      <c r="B3" s="42"/>
      <c r="C3" s="42"/>
    </row>
    <row r="4" spans="1:4" s="10" customFormat="1" ht="33" customHeight="1">
      <c r="A4" s="100" t="s">
        <v>9</v>
      </c>
      <c r="B4" s="17" t="s">
        <v>140</v>
      </c>
      <c r="C4" s="38" t="s">
        <v>4</v>
      </c>
      <c r="D4" s="38" t="s">
        <v>666</v>
      </c>
    </row>
    <row r="5" spans="1:4" s="10" customFormat="1" ht="16.5">
      <c r="A5" s="66" t="s">
        <v>85</v>
      </c>
      <c r="B5" s="103"/>
      <c r="C5" s="81"/>
      <c r="D5" s="81"/>
    </row>
    <row r="6" spans="1:4" s="10" customFormat="1" ht="31.5">
      <c r="A6" s="65" t="s">
        <v>267</v>
      </c>
      <c r="B6" s="17"/>
      <c r="C6" s="81"/>
      <c r="D6" s="81"/>
    </row>
    <row r="7" spans="1:4" s="10" customFormat="1" ht="15.75" hidden="1">
      <c r="A7" s="85" t="s">
        <v>149</v>
      </c>
      <c r="B7" s="17">
        <v>2</v>
      </c>
      <c r="C7" s="81"/>
      <c r="D7" s="81"/>
    </row>
    <row r="8" spans="1:4" s="10" customFormat="1" ht="15.75">
      <c r="A8" s="85" t="s">
        <v>150</v>
      </c>
      <c r="B8" s="17">
        <v>2</v>
      </c>
      <c r="C8" s="81">
        <v>2178710</v>
      </c>
      <c r="D8" s="81">
        <v>2178710</v>
      </c>
    </row>
    <row r="9" spans="1:4" s="10" customFormat="1" ht="15.75">
      <c r="A9" s="85" t="s">
        <v>151</v>
      </c>
      <c r="B9" s="17">
        <v>2</v>
      </c>
      <c r="C9" s="81">
        <v>1056000</v>
      </c>
      <c r="D9" s="81">
        <v>1056000</v>
      </c>
    </row>
    <row r="10" spans="1:4" s="10" customFormat="1" ht="15.75">
      <c r="A10" s="85" t="s">
        <v>152</v>
      </c>
      <c r="B10" s="17">
        <v>2</v>
      </c>
      <c r="C10" s="81">
        <v>762105</v>
      </c>
      <c r="D10" s="81">
        <v>762105</v>
      </c>
    </row>
    <row r="11" spans="1:4" s="10" customFormat="1" ht="15.75">
      <c r="A11" s="85" t="s">
        <v>153</v>
      </c>
      <c r="B11" s="17">
        <v>2</v>
      </c>
      <c r="C11" s="81">
        <v>456270</v>
      </c>
      <c r="D11" s="81">
        <v>456270</v>
      </c>
    </row>
    <row r="12" spans="1:4" s="10" customFormat="1" ht="31.5">
      <c r="A12" s="85" t="s">
        <v>269</v>
      </c>
      <c r="B12" s="17">
        <v>2</v>
      </c>
      <c r="C12" s="81">
        <v>5000000</v>
      </c>
      <c r="D12" s="81">
        <v>5000000</v>
      </c>
    </row>
    <row r="13" spans="1:4" s="10" customFormat="1" ht="31.5" hidden="1">
      <c r="A13" s="85" t="s">
        <v>270</v>
      </c>
      <c r="B13" s="17">
        <v>2</v>
      </c>
      <c r="C13" s="81"/>
      <c r="D13" s="81"/>
    </row>
    <row r="14" spans="1:4" s="10" customFormat="1" ht="15.75">
      <c r="A14" s="111" t="s">
        <v>474</v>
      </c>
      <c r="B14" s="17">
        <v>2</v>
      </c>
      <c r="C14" s="81">
        <v>-1198132</v>
      </c>
      <c r="D14" s="81">
        <v>-1198132</v>
      </c>
    </row>
    <row r="15" spans="1:4" s="10" customFormat="1" ht="15.75">
      <c r="A15" s="85" t="s">
        <v>603</v>
      </c>
      <c r="B15" s="17">
        <v>2</v>
      </c>
      <c r="C15" s="81">
        <v>1009100</v>
      </c>
      <c r="D15" s="81">
        <v>1009100</v>
      </c>
    </row>
    <row r="16" spans="1:4" s="10" customFormat="1" ht="31.5">
      <c r="A16" s="85" t="s">
        <v>289</v>
      </c>
      <c r="B16" s="17">
        <v>2</v>
      </c>
      <c r="C16" s="81">
        <v>17850</v>
      </c>
      <c r="D16" s="81">
        <v>17850</v>
      </c>
    </row>
    <row r="17" spans="1:4" s="10" customFormat="1" ht="31.5">
      <c r="A17" s="108" t="s">
        <v>268</v>
      </c>
      <c r="B17" s="17"/>
      <c r="C17" s="81">
        <f>SUM(C7:C16)</f>
        <v>9281903</v>
      </c>
      <c r="D17" s="81">
        <f>SUM(D7:D16)</f>
        <v>9281903</v>
      </c>
    </row>
    <row r="18" spans="1:4" s="10" customFormat="1" ht="15.75" hidden="1">
      <c r="A18" s="85" t="s">
        <v>272</v>
      </c>
      <c r="B18" s="17">
        <v>2</v>
      </c>
      <c r="C18" s="81"/>
      <c r="D18" s="81"/>
    </row>
    <row r="19" spans="1:4" s="10" customFormat="1" ht="15.75" hidden="1">
      <c r="A19" s="85" t="s">
        <v>273</v>
      </c>
      <c r="B19" s="17">
        <v>2</v>
      </c>
      <c r="C19" s="81"/>
      <c r="D19" s="81"/>
    </row>
    <row r="20" spans="1:4" s="10" customFormat="1" ht="31.5" hidden="1">
      <c r="A20" s="108" t="s">
        <v>271</v>
      </c>
      <c r="B20" s="17"/>
      <c r="C20" s="81">
        <f>SUM(C18:C19)</f>
        <v>0</v>
      </c>
      <c r="D20" s="81">
        <f>SUM(D18:D19)</f>
        <v>0</v>
      </c>
    </row>
    <row r="21" spans="1:4" s="10" customFormat="1" ht="15.75" hidden="1">
      <c r="A21" s="85" t="s">
        <v>274</v>
      </c>
      <c r="B21" s="17">
        <v>2</v>
      </c>
      <c r="C21" s="81"/>
      <c r="D21" s="81"/>
    </row>
    <row r="22" spans="1:4" s="10" customFormat="1" ht="15.75" hidden="1">
      <c r="A22" s="85" t="s">
        <v>275</v>
      </c>
      <c r="B22" s="17">
        <v>2</v>
      </c>
      <c r="C22" s="81"/>
      <c r="D22" s="81"/>
    </row>
    <row r="23" spans="1:4" s="10" customFormat="1" ht="15.75" hidden="1">
      <c r="A23" s="111" t="s">
        <v>474</v>
      </c>
      <c r="B23" s="17">
        <v>2</v>
      </c>
      <c r="C23" s="81"/>
      <c r="D23" s="81"/>
    </row>
    <row r="24" spans="1:4" s="10" customFormat="1" ht="15.75">
      <c r="A24" s="85" t="s">
        <v>278</v>
      </c>
      <c r="B24" s="17">
        <v>2</v>
      </c>
      <c r="C24" s="81">
        <v>498240</v>
      </c>
      <c r="D24" s="81">
        <v>498240</v>
      </c>
    </row>
    <row r="25" spans="1:4" s="10" customFormat="1" ht="15.75" hidden="1">
      <c r="A25" s="85" t="s">
        <v>279</v>
      </c>
      <c r="B25" s="17">
        <v>2</v>
      </c>
      <c r="C25" s="81"/>
      <c r="D25" s="81"/>
    </row>
    <row r="26" spans="1:4" s="10" customFormat="1" ht="31.5">
      <c r="A26" s="85" t="s">
        <v>475</v>
      </c>
      <c r="B26" s="17">
        <v>2</v>
      </c>
      <c r="C26" s="81">
        <v>4613000</v>
      </c>
      <c r="D26" s="81">
        <v>4613000</v>
      </c>
    </row>
    <row r="27" spans="1:4" s="10" customFormat="1" ht="15.75" hidden="1">
      <c r="A27" s="85" t="s">
        <v>276</v>
      </c>
      <c r="B27" s="17">
        <v>2</v>
      </c>
      <c r="C27" s="81"/>
      <c r="D27" s="81"/>
    </row>
    <row r="28" spans="1:4" s="10" customFormat="1" ht="15.75">
      <c r="A28" s="85" t="s">
        <v>517</v>
      </c>
      <c r="B28" s="17">
        <v>2</v>
      </c>
      <c r="C28" s="81">
        <v>109440</v>
      </c>
      <c r="D28" s="81">
        <v>109440</v>
      </c>
    </row>
    <row r="29" spans="1:4" s="10" customFormat="1" ht="47.25">
      <c r="A29" s="108" t="s">
        <v>277</v>
      </c>
      <c r="B29" s="17"/>
      <c r="C29" s="81">
        <f>SUM(C21:C28)</f>
        <v>5220680</v>
      </c>
      <c r="D29" s="81">
        <f>SUM(D21:D28)</f>
        <v>5220680</v>
      </c>
    </row>
    <row r="30" spans="1:4" s="10" customFormat="1" ht="47.25">
      <c r="A30" s="85" t="s">
        <v>280</v>
      </c>
      <c r="B30" s="17">
        <v>2</v>
      </c>
      <c r="C30" s="81">
        <v>1800000</v>
      </c>
      <c r="D30" s="81">
        <v>1800000</v>
      </c>
    </row>
    <row r="31" spans="1:4" s="10" customFormat="1" ht="31.5">
      <c r="A31" s="108" t="s">
        <v>281</v>
      </c>
      <c r="B31" s="17"/>
      <c r="C31" s="81">
        <f>SUM(C30)</f>
        <v>1800000</v>
      </c>
      <c r="D31" s="81">
        <f>SUM(D30)</f>
        <v>1800000</v>
      </c>
    </row>
    <row r="32" spans="1:4" s="10" customFormat="1" ht="15.75" hidden="1">
      <c r="A32" s="85" t="s">
        <v>282</v>
      </c>
      <c r="B32" s="17">
        <v>2</v>
      </c>
      <c r="C32" s="81"/>
      <c r="D32" s="81"/>
    </row>
    <row r="33" spans="1:4" s="10" customFormat="1" ht="15.75" hidden="1">
      <c r="A33" s="85" t="s">
        <v>283</v>
      </c>
      <c r="B33" s="17">
        <v>2</v>
      </c>
      <c r="C33" s="81"/>
      <c r="D33" s="81"/>
    </row>
    <row r="34" spans="1:4" s="10" customFormat="1" ht="15.75" hidden="1">
      <c r="A34" s="85" t="s">
        <v>284</v>
      </c>
      <c r="B34" s="17">
        <v>2</v>
      </c>
      <c r="C34" s="81"/>
      <c r="D34" s="81"/>
    </row>
    <row r="35" spans="1:4" s="10" customFormat="1" ht="31.5" hidden="1">
      <c r="A35" s="85" t="s">
        <v>285</v>
      </c>
      <c r="B35" s="17">
        <v>2</v>
      </c>
      <c r="C35" s="81"/>
      <c r="D35" s="81"/>
    </row>
    <row r="36" spans="1:4" s="10" customFormat="1" ht="15.75" hidden="1">
      <c r="A36" s="85" t="s">
        <v>286</v>
      </c>
      <c r="B36" s="17">
        <v>2</v>
      </c>
      <c r="C36" s="81"/>
      <c r="D36" s="81"/>
    </row>
    <row r="37" spans="1:4" s="10" customFormat="1" ht="31.5" hidden="1">
      <c r="A37" s="85" t="s">
        <v>287</v>
      </c>
      <c r="B37" s="17">
        <v>2</v>
      </c>
      <c r="C37" s="81"/>
      <c r="D37" s="81"/>
    </row>
    <row r="38" spans="1:4" s="10" customFormat="1" ht="15.75" hidden="1">
      <c r="A38" s="85" t="s">
        <v>500</v>
      </c>
      <c r="B38" s="17">
        <v>2</v>
      </c>
      <c r="C38" s="81"/>
      <c r="D38" s="81"/>
    </row>
    <row r="39" spans="1:4" s="10" customFormat="1" ht="15.75" hidden="1">
      <c r="A39" s="85" t="s">
        <v>288</v>
      </c>
      <c r="B39" s="17">
        <v>2</v>
      </c>
      <c r="C39" s="81"/>
      <c r="D39" s="81"/>
    </row>
    <row r="40" spans="1:4" s="10" customFormat="1" ht="15.75" hidden="1">
      <c r="A40" s="85" t="s">
        <v>428</v>
      </c>
      <c r="B40" s="17">
        <v>2</v>
      </c>
      <c r="C40" s="81"/>
      <c r="D40" s="81"/>
    </row>
    <row r="41" spans="1:4" s="10" customFormat="1" ht="15.75" hidden="1">
      <c r="A41" s="85" t="s">
        <v>554</v>
      </c>
      <c r="B41" s="17">
        <v>2</v>
      </c>
      <c r="C41" s="81"/>
      <c r="D41" s="81"/>
    </row>
    <row r="42" spans="1:4" s="10" customFormat="1" ht="15.75" hidden="1">
      <c r="A42" s="85" t="s">
        <v>678</v>
      </c>
      <c r="B42" s="17">
        <v>2</v>
      </c>
      <c r="C42" s="81"/>
      <c r="D42" s="81"/>
    </row>
    <row r="43" spans="1:4" s="10" customFormat="1" ht="15.75">
      <c r="A43" s="85" t="s">
        <v>476</v>
      </c>
      <c r="B43" s="17">
        <v>2</v>
      </c>
      <c r="C43" s="81">
        <v>0</v>
      </c>
      <c r="D43" s="81">
        <v>266700</v>
      </c>
    </row>
    <row r="44" spans="1:4" s="10" customFormat="1" ht="15.75" hidden="1">
      <c r="A44" s="85" t="s">
        <v>289</v>
      </c>
      <c r="B44" s="17">
        <v>2</v>
      </c>
      <c r="C44" s="81"/>
      <c r="D44" s="81"/>
    </row>
    <row r="45" spans="1:4" s="10" customFormat="1" ht="18" customHeight="1" hidden="1">
      <c r="A45" s="85" t="s">
        <v>587</v>
      </c>
      <c r="B45" s="17">
        <v>2</v>
      </c>
      <c r="C45" s="81"/>
      <c r="D45" s="81"/>
    </row>
    <row r="46" spans="1:4" s="10" customFormat="1" ht="31.5">
      <c r="A46" s="108" t="s">
        <v>429</v>
      </c>
      <c r="B46" s="17"/>
      <c r="C46" s="81">
        <f>SUM(C32:C45)</f>
        <v>0</v>
      </c>
      <c r="D46" s="81">
        <f>SUM(D32:D45)</f>
        <v>266700</v>
      </c>
    </row>
    <row r="47" spans="1:4" s="10" customFormat="1" ht="15.75" hidden="1">
      <c r="A47" s="61" t="s">
        <v>544</v>
      </c>
      <c r="B47" s="17">
        <v>2</v>
      </c>
      <c r="C47" s="81"/>
      <c r="D47" s="81"/>
    </row>
    <row r="48" spans="1:4" s="10" customFormat="1" ht="15.75" hidden="1">
      <c r="A48" s="61" t="s">
        <v>545</v>
      </c>
      <c r="B48" s="17">
        <v>2</v>
      </c>
      <c r="C48" s="81"/>
      <c r="D48" s="81"/>
    </row>
    <row r="49" spans="1:4" s="10" customFormat="1" ht="15.75" hidden="1">
      <c r="A49" s="108" t="s">
        <v>430</v>
      </c>
      <c r="B49" s="17"/>
      <c r="C49" s="81">
        <f>SUM(C48)</f>
        <v>0</v>
      </c>
      <c r="D49" s="81">
        <f>SUM(D48)</f>
        <v>0</v>
      </c>
    </row>
    <row r="50" spans="1:4" s="10" customFormat="1" ht="15.75" hidden="1">
      <c r="A50" s="61"/>
      <c r="B50" s="17"/>
      <c r="C50" s="81"/>
      <c r="D50" s="81"/>
    </row>
    <row r="51" spans="1:4" s="10" customFormat="1" ht="15.75" hidden="1">
      <c r="A51" s="61" t="s">
        <v>291</v>
      </c>
      <c r="B51" s="17"/>
      <c r="C51" s="81"/>
      <c r="D51" s="81"/>
    </row>
    <row r="52" spans="1:4" s="10" customFormat="1" ht="15.75" hidden="1">
      <c r="A52" s="61"/>
      <c r="B52" s="17"/>
      <c r="C52" s="81"/>
      <c r="D52" s="81"/>
    </row>
    <row r="53" spans="1:4" s="10" customFormat="1" ht="31.5" hidden="1">
      <c r="A53" s="61" t="s">
        <v>294</v>
      </c>
      <c r="B53" s="17"/>
      <c r="C53" s="81"/>
      <c r="D53" s="81"/>
    </row>
    <row r="54" spans="1:4" s="10" customFormat="1" ht="15.75" hidden="1">
      <c r="A54" s="61"/>
      <c r="B54" s="17"/>
      <c r="C54" s="81"/>
      <c r="D54" s="81"/>
    </row>
    <row r="55" spans="1:4" s="10" customFormat="1" ht="31.5" hidden="1">
      <c r="A55" s="61" t="s">
        <v>293</v>
      </c>
      <c r="B55" s="17"/>
      <c r="C55" s="81"/>
      <c r="D55" s="81"/>
    </row>
    <row r="56" spans="1:4" s="10" customFormat="1" ht="15.75" hidden="1">
      <c r="A56" s="61"/>
      <c r="B56" s="17"/>
      <c r="C56" s="81"/>
      <c r="D56" s="81"/>
    </row>
    <row r="57" spans="1:4" s="10" customFormat="1" ht="31.5" hidden="1">
      <c r="A57" s="61" t="s">
        <v>292</v>
      </c>
      <c r="B57" s="17"/>
      <c r="C57" s="81"/>
      <c r="D57" s="81"/>
    </row>
    <row r="58" spans="1:4" s="10" customFormat="1" ht="15.75" hidden="1">
      <c r="A58" s="85" t="s">
        <v>498</v>
      </c>
      <c r="B58" s="17">
        <v>2</v>
      </c>
      <c r="C58" s="81"/>
      <c r="D58" s="81"/>
    </row>
    <row r="59" spans="1:4" s="10" customFormat="1" ht="15.75" hidden="1">
      <c r="A59" s="85"/>
      <c r="B59" s="17"/>
      <c r="C59" s="81"/>
      <c r="D59" s="81"/>
    </row>
    <row r="60" spans="1:4" s="10" customFormat="1" ht="15.75" hidden="1">
      <c r="A60" s="85"/>
      <c r="B60" s="17"/>
      <c r="C60" s="81"/>
      <c r="D60" s="81"/>
    </row>
    <row r="61" spans="1:4" s="10" customFormat="1" ht="15.75" hidden="1">
      <c r="A61" s="85" t="s">
        <v>499</v>
      </c>
      <c r="B61" s="17">
        <v>2</v>
      </c>
      <c r="C61" s="81"/>
      <c r="D61" s="81"/>
    </row>
    <row r="62" spans="1:4" s="10" customFormat="1" ht="15.75" hidden="1">
      <c r="A62" s="107" t="s">
        <v>468</v>
      </c>
      <c r="B62" s="98"/>
      <c r="C62" s="81">
        <f>SUM(C58:C61)</f>
        <v>0</v>
      </c>
      <c r="D62" s="81">
        <f>SUM(D58:D61)</f>
        <v>0</v>
      </c>
    </row>
    <row r="63" spans="1:4" s="10" customFormat="1" ht="15.75" hidden="1">
      <c r="A63" s="85" t="s">
        <v>154</v>
      </c>
      <c r="B63" s="98">
        <v>2</v>
      </c>
      <c r="C63" s="81"/>
      <c r="D63" s="81"/>
    </row>
    <row r="64" spans="1:4" s="10" customFormat="1" ht="15.75" hidden="1">
      <c r="A64" s="85" t="s">
        <v>295</v>
      </c>
      <c r="B64" s="98">
        <v>2</v>
      </c>
      <c r="C64" s="81"/>
      <c r="D64" s="81"/>
    </row>
    <row r="65" spans="1:4" s="10" customFormat="1" ht="15.75" hidden="1">
      <c r="A65" s="85" t="s">
        <v>155</v>
      </c>
      <c r="B65" s="98">
        <v>2</v>
      </c>
      <c r="C65" s="81"/>
      <c r="D65" s="81"/>
    </row>
    <row r="66" spans="1:4" s="10" customFormat="1" ht="15.75" hidden="1">
      <c r="A66" s="107" t="s">
        <v>157</v>
      </c>
      <c r="B66" s="98"/>
      <c r="C66" s="81">
        <f>SUM(C63:C65)</f>
        <v>0</v>
      </c>
      <c r="D66" s="81">
        <f>SUM(D63:D65)</f>
        <v>0</v>
      </c>
    </row>
    <row r="67" spans="1:4" s="10" customFormat="1" ht="33.75" customHeight="1" hidden="1">
      <c r="A67" s="85" t="s">
        <v>550</v>
      </c>
      <c r="B67" s="98">
        <v>2</v>
      </c>
      <c r="C67" s="81"/>
      <c r="D67" s="81"/>
    </row>
    <row r="68" spans="1:4" s="10" customFormat="1" ht="31.5">
      <c r="A68" s="85" t="s">
        <v>604</v>
      </c>
      <c r="B68" s="98">
        <v>2</v>
      </c>
      <c r="C68" s="81">
        <v>7987473</v>
      </c>
      <c r="D68" s="81">
        <v>7987473</v>
      </c>
    </row>
    <row r="69" spans="1:4" s="10" customFormat="1" ht="47.25">
      <c r="A69" s="85" t="s">
        <v>615</v>
      </c>
      <c r="B69" s="98">
        <v>2</v>
      </c>
      <c r="C69" s="81">
        <v>15056377</v>
      </c>
      <c r="D69" s="81">
        <v>15056377</v>
      </c>
    </row>
    <row r="70" spans="1:4" s="10" customFormat="1" ht="47.25">
      <c r="A70" s="85" t="s">
        <v>614</v>
      </c>
      <c r="B70" s="98">
        <v>2</v>
      </c>
      <c r="C70" s="81">
        <v>24489701</v>
      </c>
      <c r="D70" s="81">
        <v>24489701</v>
      </c>
    </row>
    <row r="71" spans="1:4" s="10" customFormat="1" ht="31.5" hidden="1">
      <c r="A71" s="85" t="s">
        <v>538</v>
      </c>
      <c r="B71" s="98">
        <v>2</v>
      </c>
      <c r="C71" s="81"/>
      <c r="D71" s="81"/>
    </row>
    <row r="72" spans="1:4" s="10" customFormat="1" ht="15.75">
      <c r="A72" s="107" t="s">
        <v>158</v>
      </c>
      <c r="B72" s="98"/>
      <c r="C72" s="81">
        <f>SUM(C67:C71)</f>
        <v>47533551</v>
      </c>
      <c r="D72" s="81">
        <f>SUM(D67:D71)</f>
        <v>47533551</v>
      </c>
    </row>
    <row r="73" spans="1:4" s="10" customFormat="1" ht="15.75" hidden="1">
      <c r="A73" s="85" t="s">
        <v>129</v>
      </c>
      <c r="B73" s="17">
        <v>2</v>
      </c>
      <c r="C73" s="81"/>
      <c r="D73" s="81"/>
    </row>
    <row r="74" spans="1:4" s="10" customFormat="1" ht="15.75" hidden="1">
      <c r="A74" s="85" t="s">
        <v>445</v>
      </c>
      <c r="B74" s="100">
        <v>2</v>
      </c>
      <c r="C74" s="81"/>
      <c r="D74" s="81"/>
    </row>
    <row r="75" spans="1:4" s="10" customFormat="1" ht="15.75">
      <c r="A75" s="85" t="s">
        <v>556</v>
      </c>
      <c r="B75" s="100">
        <v>2</v>
      </c>
      <c r="C75" s="81">
        <v>8773</v>
      </c>
      <c r="D75" s="81">
        <v>8773</v>
      </c>
    </row>
    <row r="76" spans="1:4" s="10" customFormat="1" ht="15.75" hidden="1">
      <c r="A76" s="85" t="s">
        <v>446</v>
      </c>
      <c r="B76" s="100">
        <v>2</v>
      </c>
      <c r="C76" s="81"/>
      <c r="D76" s="81"/>
    </row>
    <row r="77" spans="1:4" s="10" customFormat="1" ht="15.75" hidden="1">
      <c r="A77" s="85" t="s">
        <v>454</v>
      </c>
      <c r="B77" s="100">
        <v>2</v>
      </c>
      <c r="C77" s="81"/>
      <c r="D77" s="81"/>
    </row>
    <row r="78" spans="1:4" s="10" customFormat="1" ht="15.75" hidden="1">
      <c r="A78" s="85" t="s">
        <v>447</v>
      </c>
      <c r="B78" s="100">
        <v>2</v>
      </c>
      <c r="C78" s="81"/>
      <c r="D78" s="81"/>
    </row>
    <row r="79" spans="1:4" s="10" customFormat="1" ht="15.75" hidden="1">
      <c r="A79" s="85" t="s">
        <v>455</v>
      </c>
      <c r="B79" s="100">
        <v>2</v>
      </c>
      <c r="C79" s="81"/>
      <c r="D79" s="81"/>
    </row>
    <row r="80" spans="1:4" s="10" customFormat="1" ht="15.75" hidden="1">
      <c r="A80" s="85" t="s">
        <v>552</v>
      </c>
      <c r="B80" s="17">
        <v>2</v>
      </c>
      <c r="C80" s="81"/>
      <c r="D80" s="81"/>
    </row>
    <row r="81" spans="1:4" s="10" customFormat="1" ht="15.75" hidden="1">
      <c r="A81" s="85" t="s">
        <v>551</v>
      </c>
      <c r="B81" s="17">
        <v>2</v>
      </c>
      <c r="C81" s="81"/>
      <c r="D81" s="81"/>
    </row>
    <row r="82" spans="1:4" s="10" customFormat="1" ht="31.5">
      <c r="A82" s="107" t="s">
        <v>159</v>
      </c>
      <c r="B82" s="17"/>
      <c r="C82" s="81">
        <f>SUM(C73:C81)</f>
        <v>8773</v>
      </c>
      <c r="D82" s="81">
        <f>SUM(D73:D81)</f>
        <v>8773</v>
      </c>
    </row>
    <row r="83" spans="1:4" s="10" customFormat="1" ht="15.75" hidden="1">
      <c r="A83" s="85" t="s">
        <v>456</v>
      </c>
      <c r="B83" s="100">
        <v>2</v>
      </c>
      <c r="C83" s="81"/>
      <c r="D83" s="81"/>
    </row>
    <row r="84" spans="1:4" s="10" customFormat="1" ht="15.75" hidden="1">
      <c r="A84" s="85" t="s">
        <v>457</v>
      </c>
      <c r="B84" s="100">
        <v>2</v>
      </c>
      <c r="C84" s="81"/>
      <c r="D84" s="81"/>
    </row>
    <row r="85" spans="1:4" s="10" customFormat="1" ht="15.75" hidden="1">
      <c r="A85" s="85" t="s">
        <v>458</v>
      </c>
      <c r="B85" s="100">
        <v>2</v>
      </c>
      <c r="C85" s="81"/>
      <c r="D85" s="81"/>
    </row>
    <row r="86" spans="1:4" s="10" customFormat="1" ht="15.75" hidden="1">
      <c r="A86" s="85" t="s">
        <v>459</v>
      </c>
      <c r="B86" s="100">
        <v>2</v>
      </c>
      <c r="C86" s="81"/>
      <c r="D86" s="81"/>
    </row>
    <row r="87" spans="1:4" s="10" customFormat="1" ht="15.75" hidden="1">
      <c r="A87" s="85" t="s">
        <v>460</v>
      </c>
      <c r="B87" s="100">
        <v>2</v>
      </c>
      <c r="C87" s="81"/>
      <c r="D87" s="81"/>
    </row>
    <row r="88" spans="1:4" s="10" customFormat="1" ht="15.75" hidden="1">
      <c r="A88" s="85" t="s">
        <v>461</v>
      </c>
      <c r="B88" s="100">
        <v>2</v>
      </c>
      <c r="C88" s="81"/>
      <c r="D88" s="81"/>
    </row>
    <row r="89" spans="1:4" s="10" customFormat="1" ht="15.75" hidden="1">
      <c r="A89" s="85" t="s">
        <v>462</v>
      </c>
      <c r="B89" s="17">
        <v>2</v>
      </c>
      <c r="C89" s="81"/>
      <c r="D89" s="81"/>
    </row>
    <row r="90" spans="1:4" s="10" customFormat="1" ht="15.75" hidden="1">
      <c r="A90" s="85" t="s">
        <v>463</v>
      </c>
      <c r="B90" s="17">
        <v>2</v>
      </c>
      <c r="C90" s="81"/>
      <c r="D90" s="81"/>
    </row>
    <row r="91" spans="1:4" s="10" customFormat="1" ht="15.75" hidden="1">
      <c r="A91" s="85" t="s">
        <v>118</v>
      </c>
      <c r="B91" s="17"/>
      <c r="C91" s="81"/>
      <c r="D91" s="81"/>
    </row>
    <row r="92" spans="1:4" s="10" customFormat="1" ht="15.75" hidden="1">
      <c r="A92" s="85" t="s">
        <v>118</v>
      </c>
      <c r="B92" s="17"/>
      <c r="C92" s="81"/>
      <c r="D92" s="81"/>
    </row>
    <row r="93" spans="1:4" s="10" customFormat="1" ht="15.75" hidden="1">
      <c r="A93" s="107" t="s">
        <v>296</v>
      </c>
      <c r="B93" s="17"/>
      <c r="C93" s="81">
        <f>SUM(C83:C92)</f>
        <v>0</v>
      </c>
      <c r="D93" s="81">
        <f>SUM(D83:D92)</f>
        <v>0</v>
      </c>
    </row>
    <row r="94" spans="1:4" s="10" customFormat="1" ht="31.5" hidden="1">
      <c r="A94" s="85" t="s">
        <v>598</v>
      </c>
      <c r="B94" s="17">
        <v>2</v>
      </c>
      <c r="C94" s="81"/>
      <c r="D94" s="81"/>
    </row>
    <row r="95" spans="1:4" s="10" customFormat="1" ht="15.75" hidden="1">
      <c r="A95" s="61"/>
      <c r="B95" s="17"/>
      <c r="C95" s="81"/>
      <c r="D95" s="81"/>
    </row>
    <row r="96" spans="1:4" s="10" customFormat="1" ht="31.5">
      <c r="A96" s="108" t="s">
        <v>297</v>
      </c>
      <c r="B96" s="17"/>
      <c r="C96" s="81">
        <f>C62+C66+C72+C82+C93</f>
        <v>47542324</v>
      </c>
      <c r="D96" s="81">
        <f>D62+D66+D72+D82+D93</f>
        <v>47542324</v>
      </c>
    </row>
    <row r="97" spans="1:4" s="10" customFormat="1" ht="31.5">
      <c r="A97" s="40" t="s">
        <v>267</v>
      </c>
      <c r="B97" s="100"/>
      <c r="C97" s="82">
        <f>SUM(C98:C98:C100)</f>
        <v>63844907</v>
      </c>
      <c r="D97" s="82">
        <f>SUM(D98:D98:D100)</f>
        <v>64111607</v>
      </c>
    </row>
    <row r="98" spans="1:4" s="10" customFormat="1" ht="15.75">
      <c r="A98" s="85" t="s">
        <v>388</v>
      </c>
      <c r="B98" s="98">
        <v>1</v>
      </c>
      <c r="C98" s="81">
        <f>SUMIF($B$6:$B$97,"1",C$6:C$97)</f>
        <v>0</v>
      </c>
      <c r="D98" s="81">
        <f>SUMIF($B$6:$B$97,"1",D$6:D$97)</f>
        <v>0</v>
      </c>
    </row>
    <row r="99" spans="1:4" s="10" customFormat="1" ht="15.75">
      <c r="A99" s="85" t="s">
        <v>232</v>
      </c>
      <c r="B99" s="98">
        <v>2</v>
      </c>
      <c r="C99" s="81">
        <f>SUMIF($B$6:$B$97,"2",C$6:C$97)</f>
        <v>63844907</v>
      </c>
      <c r="D99" s="81">
        <f>SUMIF($B$6:$B$97,"2",D$6:D$97)</f>
        <v>64111607</v>
      </c>
    </row>
    <row r="100" spans="1:4" s="10" customFormat="1" ht="15.75">
      <c r="A100" s="85" t="s">
        <v>124</v>
      </c>
      <c r="B100" s="98">
        <v>3</v>
      </c>
      <c r="C100" s="81">
        <f>SUMIF($B$6:$B$97,"3",C$6:C$97)</f>
        <v>0</v>
      </c>
      <c r="D100" s="81">
        <f>SUMIF($B$6:$B$97,"3",D$6:D$97)</f>
        <v>0</v>
      </c>
    </row>
    <row r="101" spans="1:4" s="10" customFormat="1" ht="31.5">
      <c r="A101" s="65" t="s">
        <v>298</v>
      </c>
      <c r="B101" s="17"/>
      <c r="C101" s="82"/>
      <c r="D101" s="82"/>
    </row>
    <row r="102" spans="1:4" s="10" customFormat="1" ht="15.75" hidden="1">
      <c r="A102" s="85" t="s">
        <v>156</v>
      </c>
      <c r="B102" s="17">
        <v>2</v>
      </c>
      <c r="C102" s="81"/>
      <c r="D102" s="81"/>
    </row>
    <row r="103" spans="1:4" s="10" customFormat="1" ht="31.5" hidden="1">
      <c r="A103" s="85" t="s">
        <v>300</v>
      </c>
      <c r="B103" s="17">
        <v>2</v>
      </c>
      <c r="C103" s="81"/>
      <c r="D103" s="81"/>
    </row>
    <row r="104" spans="1:4" s="10" customFormat="1" ht="31.5" hidden="1">
      <c r="A104" s="85" t="s">
        <v>301</v>
      </c>
      <c r="B104" s="17">
        <v>2</v>
      </c>
      <c r="C104" s="81"/>
      <c r="D104" s="81"/>
    </row>
    <row r="105" spans="1:4" s="10" customFormat="1" ht="31.5" hidden="1">
      <c r="A105" s="85" t="s">
        <v>302</v>
      </c>
      <c r="B105" s="17">
        <v>2</v>
      </c>
      <c r="C105" s="81"/>
      <c r="D105" s="81"/>
    </row>
    <row r="106" spans="1:4" s="10" customFormat="1" ht="31.5" hidden="1">
      <c r="A106" s="85" t="s">
        <v>303</v>
      </c>
      <c r="B106" s="17">
        <v>2</v>
      </c>
      <c r="C106" s="81"/>
      <c r="D106" s="81"/>
    </row>
    <row r="107" spans="1:4" s="10" customFormat="1" ht="31.5" hidden="1">
      <c r="A107" s="85" t="s">
        <v>304</v>
      </c>
      <c r="B107" s="17">
        <v>2</v>
      </c>
      <c r="C107" s="81"/>
      <c r="D107" s="81"/>
    </row>
    <row r="108" spans="1:4" s="10" customFormat="1" ht="15.75" hidden="1">
      <c r="A108" s="107" t="s">
        <v>305</v>
      </c>
      <c r="B108" s="17"/>
      <c r="C108" s="81">
        <f>SUM(C102:C107)</f>
        <v>0</v>
      </c>
      <c r="D108" s="81">
        <f>SUM(D102:D107)</f>
        <v>0</v>
      </c>
    </row>
    <row r="109" spans="1:4" s="10" customFormat="1" ht="15.75">
      <c r="A109" s="85" t="s">
        <v>679</v>
      </c>
      <c r="B109" s="17">
        <v>2</v>
      </c>
      <c r="C109" s="81">
        <v>0</v>
      </c>
      <c r="D109" s="81">
        <v>26962845</v>
      </c>
    </row>
    <row r="110" spans="1:4" s="10" customFormat="1" ht="15.75" hidden="1">
      <c r="A110" s="85"/>
      <c r="B110" s="17"/>
      <c r="C110" s="81"/>
      <c r="D110" s="81"/>
    </row>
    <row r="111" spans="1:4" s="10" customFormat="1" ht="15.75" hidden="1">
      <c r="A111" s="85"/>
      <c r="B111" s="17"/>
      <c r="C111" s="81"/>
      <c r="D111" s="81"/>
    </row>
    <row r="112" spans="1:4" s="10" customFormat="1" ht="15.75" hidden="1">
      <c r="A112" s="107" t="s">
        <v>306</v>
      </c>
      <c r="B112" s="17"/>
      <c r="C112" s="81">
        <f>SUM(C110:C111)</f>
        <v>0</v>
      </c>
      <c r="D112" s="81">
        <f>SUM(D110:D111)</f>
        <v>0</v>
      </c>
    </row>
    <row r="113" spans="1:4" s="10" customFormat="1" ht="31.5">
      <c r="A113" s="108" t="s">
        <v>307</v>
      </c>
      <c r="B113" s="17"/>
      <c r="C113" s="81">
        <f>C108+C112+C109</f>
        <v>0</v>
      </c>
      <c r="D113" s="81">
        <f>D108+D112+D109</f>
        <v>26962845</v>
      </c>
    </row>
    <row r="114" spans="1:4" s="10" customFormat="1" ht="15.75" hidden="1">
      <c r="A114" s="61"/>
      <c r="B114" s="17"/>
      <c r="C114" s="81"/>
      <c r="D114" s="81"/>
    </row>
    <row r="115" spans="1:4" s="10" customFormat="1" ht="31.5" hidden="1">
      <c r="A115" s="61" t="s">
        <v>308</v>
      </c>
      <c r="B115" s="17"/>
      <c r="C115" s="81"/>
      <c r="D115" s="81"/>
    </row>
    <row r="116" spans="1:4" s="10" customFormat="1" ht="15.75" hidden="1">
      <c r="A116" s="61"/>
      <c r="B116" s="17"/>
      <c r="C116" s="81"/>
      <c r="D116" s="81"/>
    </row>
    <row r="117" spans="1:4" s="10" customFormat="1" ht="31.5" hidden="1">
      <c r="A117" s="61" t="s">
        <v>309</v>
      </c>
      <c r="B117" s="17"/>
      <c r="C117" s="81"/>
      <c r="D117" s="81"/>
    </row>
    <row r="118" spans="1:4" s="10" customFormat="1" ht="15.75" hidden="1">
      <c r="A118" s="61"/>
      <c r="B118" s="17"/>
      <c r="C118" s="81"/>
      <c r="D118" s="81"/>
    </row>
    <row r="119" spans="1:4" s="10" customFormat="1" ht="31.5" hidden="1">
      <c r="A119" s="61" t="s">
        <v>310</v>
      </c>
      <c r="B119" s="17"/>
      <c r="C119" s="81"/>
      <c r="D119" s="81"/>
    </row>
    <row r="120" spans="1:4" s="10" customFormat="1" ht="31.5" hidden="1">
      <c r="A120" s="85" t="s">
        <v>478</v>
      </c>
      <c r="B120" s="17">
        <v>2</v>
      </c>
      <c r="C120" s="81"/>
      <c r="D120" s="81"/>
    </row>
    <row r="121" spans="1:4" s="10" customFormat="1" ht="15.75" hidden="1">
      <c r="A121" s="107" t="s">
        <v>479</v>
      </c>
      <c r="B121" s="17"/>
      <c r="C121" s="81">
        <f>SUM(C119:C120)</f>
        <v>0</v>
      </c>
      <c r="D121" s="81">
        <f>SUM(D119:D120)</f>
        <v>0</v>
      </c>
    </row>
    <row r="122" spans="1:4" s="10" customFormat="1" ht="15.75">
      <c r="A122" s="85" t="s">
        <v>688</v>
      </c>
      <c r="B122" s="17">
        <v>2</v>
      </c>
      <c r="C122" s="81">
        <v>0</v>
      </c>
      <c r="D122" s="81">
        <v>64403121</v>
      </c>
    </row>
    <row r="123" spans="1:4" s="10" customFormat="1" ht="31.5">
      <c r="A123" s="85" t="s">
        <v>680</v>
      </c>
      <c r="B123" s="17">
        <v>2</v>
      </c>
      <c r="C123" s="81">
        <v>0</v>
      </c>
      <c r="D123" s="81">
        <v>3582292</v>
      </c>
    </row>
    <row r="124" spans="1:4" s="10" customFormat="1" ht="31.5">
      <c r="A124" s="107" t="s">
        <v>518</v>
      </c>
      <c r="B124" s="17"/>
      <c r="C124" s="81">
        <f>SUM(C122:C123)</f>
        <v>0</v>
      </c>
      <c r="D124" s="81">
        <f>SUM(D122:D123)</f>
        <v>67985413</v>
      </c>
    </row>
    <row r="125" spans="1:4" s="10" customFormat="1" ht="15.75" hidden="1">
      <c r="A125" s="120"/>
      <c r="B125" s="17"/>
      <c r="C125" s="81"/>
      <c r="D125" s="81"/>
    </row>
    <row r="126" spans="1:4" s="10" customFormat="1" ht="15.75" hidden="1">
      <c r="A126" s="61" t="s">
        <v>594</v>
      </c>
      <c r="B126" s="17">
        <v>2</v>
      </c>
      <c r="C126" s="81"/>
      <c r="D126" s="81"/>
    </row>
    <row r="127" spans="1:4" s="10" customFormat="1" ht="15.75" hidden="1">
      <c r="A127" s="107" t="s">
        <v>159</v>
      </c>
      <c r="B127" s="17"/>
      <c r="C127" s="81">
        <f>SUM(C125:C126)</f>
        <v>0</v>
      </c>
      <c r="D127" s="81">
        <f>SUM(D125:D126)</f>
        <v>0</v>
      </c>
    </row>
    <row r="128" spans="1:4" s="10" customFormat="1" ht="31.5">
      <c r="A128" s="61" t="s">
        <v>311</v>
      </c>
      <c r="B128" s="17"/>
      <c r="C128" s="81">
        <f>C121+C127+C124</f>
        <v>0</v>
      </c>
      <c r="D128" s="81">
        <f>D121+D127+D124</f>
        <v>67985413</v>
      </c>
    </row>
    <row r="129" spans="1:4" s="10" customFormat="1" ht="31.5">
      <c r="A129" s="40" t="s">
        <v>298</v>
      </c>
      <c r="B129" s="100"/>
      <c r="C129" s="82">
        <f>SUM(C130:C130:C132)</f>
        <v>0</v>
      </c>
      <c r="D129" s="82">
        <f>SUM(D130:D130:D132)</f>
        <v>94948258</v>
      </c>
    </row>
    <row r="130" spans="1:4" s="10" customFormat="1" ht="15.75">
      <c r="A130" s="85" t="s">
        <v>388</v>
      </c>
      <c r="B130" s="98">
        <v>1</v>
      </c>
      <c r="C130" s="81">
        <f>SUMIF($B$101:$B$129,"1",C$101:C$129)</f>
        <v>0</v>
      </c>
      <c r="D130" s="81">
        <f>SUMIF($B$101:$B$129,"1",D$101:D$129)</f>
        <v>0</v>
      </c>
    </row>
    <row r="131" spans="1:4" s="10" customFormat="1" ht="15.75">
      <c r="A131" s="85" t="s">
        <v>232</v>
      </c>
      <c r="B131" s="98">
        <v>2</v>
      </c>
      <c r="C131" s="81">
        <f>SUMIF($B$101:$B$129,"2",C$101:C$129)</f>
        <v>0</v>
      </c>
      <c r="D131" s="81">
        <f>SUMIF($B$101:$B$129,"2",D$101:D$129)</f>
        <v>94948258</v>
      </c>
    </row>
    <row r="132" spans="1:4" s="10" customFormat="1" ht="15.75">
      <c r="A132" s="85" t="s">
        <v>124</v>
      </c>
      <c r="B132" s="98">
        <v>3</v>
      </c>
      <c r="C132" s="81">
        <f>SUMIF($B$101:$B$129,"3",C$101:C$129)</f>
        <v>0</v>
      </c>
      <c r="D132" s="81">
        <f>SUMIF($B$101:$B$129,"3",D$101:D$129)</f>
        <v>0</v>
      </c>
    </row>
    <row r="133" spans="1:4" s="10" customFormat="1" ht="15.75">
      <c r="A133" s="65" t="s">
        <v>313</v>
      </c>
      <c r="B133" s="17"/>
      <c r="C133" s="82"/>
      <c r="D133" s="82"/>
    </row>
    <row r="134" spans="1:4" s="10" customFormat="1" ht="31.5" hidden="1">
      <c r="A134" s="85" t="s">
        <v>315</v>
      </c>
      <c r="B134" s="17">
        <v>2</v>
      </c>
      <c r="C134" s="81"/>
      <c r="D134" s="81"/>
    </row>
    <row r="135" spans="1:4" s="10" customFormat="1" ht="15.75" hidden="1">
      <c r="A135" s="108" t="s">
        <v>314</v>
      </c>
      <c r="B135" s="17"/>
      <c r="C135" s="81">
        <f>SUM(C134)</f>
        <v>0</v>
      </c>
      <c r="D135" s="81">
        <f>SUM(D134)</f>
        <v>0</v>
      </c>
    </row>
    <row r="136" spans="1:4" s="10" customFormat="1" ht="15.75" hidden="1">
      <c r="A136" s="85" t="s">
        <v>116</v>
      </c>
      <c r="B136" s="17">
        <v>3</v>
      </c>
      <c r="C136" s="81"/>
      <c r="D136" s="81"/>
    </row>
    <row r="137" spans="1:4" s="10" customFormat="1" ht="15.75" hidden="1">
      <c r="A137" s="85" t="s">
        <v>115</v>
      </c>
      <c r="B137" s="17">
        <v>3</v>
      </c>
      <c r="C137" s="81"/>
      <c r="D137" s="81"/>
    </row>
    <row r="138" spans="1:4" s="10" customFormat="1" ht="15.75" hidden="1">
      <c r="A138" s="108" t="s">
        <v>316</v>
      </c>
      <c r="B138" s="17"/>
      <c r="C138" s="81">
        <f>SUM(C136:C137)</f>
        <v>0</v>
      </c>
      <c r="D138" s="81">
        <f>SUM(D136:D137)</f>
        <v>0</v>
      </c>
    </row>
    <row r="139" spans="1:4" s="10" customFormat="1" ht="47.25">
      <c r="A139" s="85" t="s">
        <v>317</v>
      </c>
      <c r="B139" s="17">
        <v>3</v>
      </c>
      <c r="C139" s="81">
        <v>7000000</v>
      </c>
      <c r="D139" s="81">
        <v>7000000</v>
      </c>
    </row>
    <row r="140" spans="1:4" s="10" customFormat="1" ht="31.5" hidden="1">
      <c r="A140" s="85" t="s">
        <v>318</v>
      </c>
      <c r="B140" s="17">
        <v>3</v>
      </c>
      <c r="C140" s="81"/>
      <c r="D140" s="81"/>
    </row>
    <row r="141" spans="1:4" s="10" customFormat="1" ht="15.75">
      <c r="A141" s="108" t="s">
        <v>319</v>
      </c>
      <c r="B141" s="17"/>
      <c r="C141" s="81">
        <f>SUM(C139:C140)</f>
        <v>7000000</v>
      </c>
      <c r="D141" s="81">
        <f>SUM(D139:D140)</f>
        <v>7000000</v>
      </c>
    </row>
    <row r="142" spans="1:4" s="10" customFormat="1" ht="31.5">
      <c r="A142" s="85" t="s">
        <v>320</v>
      </c>
      <c r="B142" s="17">
        <v>2</v>
      </c>
      <c r="C142" s="81">
        <v>688000</v>
      </c>
      <c r="D142" s="81">
        <v>688000</v>
      </c>
    </row>
    <row r="143" spans="1:4" s="10" customFormat="1" ht="15.75" hidden="1">
      <c r="A143" s="85" t="s">
        <v>321</v>
      </c>
      <c r="B143" s="17">
        <v>2</v>
      </c>
      <c r="C143" s="81"/>
      <c r="D143" s="81"/>
    </row>
    <row r="144" spans="1:4" s="10" customFormat="1" ht="15.75">
      <c r="A144" s="61" t="s">
        <v>322</v>
      </c>
      <c r="B144" s="17"/>
      <c r="C144" s="81">
        <f>SUM(C142:C143)</f>
        <v>688000</v>
      </c>
      <c r="D144" s="81">
        <f>SUM(D142:D143)</f>
        <v>688000</v>
      </c>
    </row>
    <row r="145" spans="1:4" s="10" customFormat="1" ht="15.75" hidden="1">
      <c r="A145" s="85" t="s">
        <v>323</v>
      </c>
      <c r="B145" s="17">
        <v>3</v>
      </c>
      <c r="C145" s="81"/>
      <c r="D145" s="81"/>
    </row>
    <row r="146" spans="1:4" s="10" customFormat="1" ht="15.75" hidden="1">
      <c r="A146" s="85"/>
      <c r="B146" s="17">
        <v>2</v>
      </c>
      <c r="C146" s="81"/>
      <c r="D146" s="81"/>
    </row>
    <row r="147" spans="1:4" s="10" customFormat="1" ht="15.75" hidden="1">
      <c r="A147" s="108" t="s">
        <v>324</v>
      </c>
      <c r="B147" s="17"/>
      <c r="C147" s="81">
        <f>SUM(C145:C146)</f>
        <v>0</v>
      </c>
      <c r="D147" s="81">
        <f>SUM(D145:D146)</f>
        <v>0</v>
      </c>
    </row>
    <row r="148" spans="1:4" s="10" customFormat="1" ht="15.75" hidden="1">
      <c r="A148" s="85" t="s">
        <v>325</v>
      </c>
      <c r="B148" s="17">
        <v>2</v>
      </c>
      <c r="C148" s="81"/>
      <c r="D148" s="81"/>
    </row>
    <row r="149" spans="1:4" s="10" customFormat="1" ht="15.75" hidden="1">
      <c r="A149" s="85" t="s">
        <v>326</v>
      </c>
      <c r="B149" s="17">
        <v>2</v>
      </c>
      <c r="C149" s="81"/>
      <c r="D149" s="81"/>
    </row>
    <row r="150" spans="1:4" s="10" customFormat="1" ht="15.75" hidden="1">
      <c r="A150" s="85" t="s">
        <v>146</v>
      </c>
      <c r="B150" s="17">
        <v>2</v>
      </c>
      <c r="C150" s="81"/>
      <c r="D150" s="81"/>
    </row>
    <row r="151" spans="1:4" s="10" customFormat="1" ht="15.75" hidden="1">
      <c r="A151" s="85" t="s">
        <v>147</v>
      </c>
      <c r="B151" s="17">
        <v>2</v>
      </c>
      <c r="C151" s="81"/>
      <c r="D151" s="81"/>
    </row>
    <row r="152" spans="1:4" s="10" customFormat="1" ht="15.75" hidden="1">
      <c r="A152" s="85" t="s">
        <v>148</v>
      </c>
      <c r="B152" s="17">
        <v>2</v>
      </c>
      <c r="C152" s="81"/>
      <c r="D152" s="81"/>
    </row>
    <row r="153" spans="1:4" s="10" customFormat="1" ht="63" hidden="1">
      <c r="A153" s="85" t="s">
        <v>327</v>
      </c>
      <c r="B153" s="17">
        <v>2</v>
      </c>
      <c r="C153" s="81"/>
      <c r="D153" s="81"/>
    </row>
    <row r="154" spans="1:4" s="10" customFormat="1" ht="15.75" hidden="1">
      <c r="A154" s="85" t="s">
        <v>328</v>
      </c>
      <c r="B154" s="17">
        <v>2</v>
      </c>
      <c r="C154" s="81"/>
      <c r="D154" s="81"/>
    </row>
    <row r="155" spans="1:4" s="10" customFormat="1" ht="15.75">
      <c r="A155" s="85" t="s">
        <v>329</v>
      </c>
      <c r="B155" s="17">
        <v>2</v>
      </c>
      <c r="C155" s="81">
        <v>400000</v>
      </c>
      <c r="D155" s="81">
        <v>400000</v>
      </c>
    </row>
    <row r="156" spans="1:4" s="10" customFormat="1" ht="15.75" hidden="1">
      <c r="A156" s="85" t="s">
        <v>565</v>
      </c>
      <c r="B156" s="17">
        <v>2</v>
      </c>
      <c r="C156" s="81"/>
      <c r="D156" s="81"/>
    </row>
    <row r="157" spans="1:4" s="10" customFormat="1" ht="31.5">
      <c r="A157" s="107" t="s">
        <v>330</v>
      </c>
      <c r="B157" s="17"/>
      <c r="C157" s="81">
        <f>SUM(C155:C156)</f>
        <v>400000</v>
      </c>
      <c r="D157" s="81">
        <f>SUM(D155:D156)</f>
        <v>400000</v>
      </c>
    </row>
    <row r="158" spans="1:4" s="10" customFormat="1" ht="15.75" hidden="1">
      <c r="A158" s="61" t="s">
        <v>547</v>
      </c>
      <c r="B158" s="17">
        <v>2</v>
      </c>
      <c r="C158" s="81"/>
      <c r="D158" s="81"/>
    </row>
    <row r="159" spans="1:4" s="10" customFormat="1" ht="15.75">
      <c r="A159" s="108" t="s">
        <v>331</v>
      </c>
      <c r="B159" s="17"/>
      <c r="C159" s="81">
        <f>SUM(C148:C154)+C157</f>
        <v>400000</v>
      </c>
      <c r="D159" s="81">
        <f>SUM(D148:D154)+D157</f>
        <v>400000</v>
      </c>
    </row>
    <row r="160" spans="1:4" s="10" customFormat="1" ht="15.75">
      <c r="A160" s="40" t="s">
        <v>313</v>
      </c>
      <c r="B160" s="100"/>
      <c r="C160" s="82">
        <f>SUM(C161:C161:C163)</f>
        <v>8088000</v>
      </c>
      <c r="D160" s="82">
        <f>SUM(D161:D161:D163)</f>
        <v>8088000</v>
      </c>
    </row>
    <row r="161" spans="1:4" s="10" customFormat="1" ht="15.75">
      <c r="A161" s="85" t="s">
        <v>388</v>
      </c>
      <c r="B161" s="98">
        <v>1</v>
      </c>
      <c r="C161" s="81">
        <f>SUMIF($B$133:$B$160,"1",C$133:C$160)</f>
        <v>0</v>
      </c>
      <c r="D161" s="81">
        <f>SUMIF($B$133:$B$160,"1",D$133:D$160)</f>
        <v>0</v>
      </c>
    </row>
    <row r="162" spans="1:4" s="10" customFormat="1" ht="15.75">
      <c r="A162" s="85" t="s">
        <v>232</v>
      </c>
      <c r="B162" s="98">
        <v>2</v>
      </c>
      <c r="C162" s="81">
        <f>SUMIF($B$133:$B$160,"2",C$133:C$160)</f>
        <v>1088000</v>
      </c>
      <c r="D162" s="81">
        <f>SUMIF($B$133:$B$160,"2",D$133:D$160)</f>
        <v>1088000</v>
      </c>
    </row>
    <row r="163" spans="1:4" s="10" customFormat="1" ht="15.75">
      <c r="A163" s="85" t="s">
        <v>124</v>
      </c>
      <c r="B163" s="98">
        <v>3</v>
      </c>
      <c r="C163" s="81">
        <f>SUMIF($B$133:$B$160,"3",C$133:C$160)</f>
        <v>7000000</v>
      </c>
      <c r="D163" s="81">
        <f>SUMIF($B$133:$B$160,"3",D$133:D$160)</f>
        <v>7000000</v>
      </c>
    </row>
    <row r="164" spans="1:4" s="10" customFormat="1" ht="15.75">
      <c r="A164" s="65" t="s">
        <v>336</v>
      </c>
      <c r="B164" s="17"/>
      <c r="C164" s="82"/>
      <c r="D164" s="82"/>
    </row>
    <row r="165" spans="1:4" s="10" customFormat="1" ht="31.5">
      <c r="A165" s="85" t="s">
        <v>524</v>
      </c>
      <c r="B165" s="17">
        <v>2</v>
      </c>
      <c r="C165" s="81">
        <v>2000000</v>
      </c>
      <c r="D165" s="81">
        <v>2000000</v>
      </c>
    </row>
    <row r="166" spans="1:4" s="10" customFormat="1" ht="15.75" hidden="1">
      <c r="A166" s="61" t="s">
        <v>546</v>
      </c>
      <c r="B166" s="17">
        <v>2</v>
      </c>
      <c r="C166" s="82"/>
      <c r="D166" s="82"/>
    </row>
    <row r="167" spans="1:4" s="10" customFormat="1" ht="15.75">
      <c r="A167" s="107" t="s">
        <v>332</v>
      </c>
      <c r="B167" s="17"/>
      <c r="C167" s="81">
        <f>SUM(C165:C166)</f>
        <v>2000000</v>
      </c>
      <c r="D167" s="81">
        <f>SUM(D165:D166)</f>
        <v>2000000</v>
      </c>
    </row>
    <row r="168" spans="1:4" s="10" customFormat="1" ht="31.5">
      <c r="A168" s="85" t="s">
        <v>333</v>
      </c>
      <c r="B168" s="17"/>
      <c r="C168" s="81">
        <f>SUM(C169:C174)</f>
        <v>170000</v>
      </c>
      <c r="D168" s="81">
        <f>SUM(D169:D174)</f>
        <v>170000</v>
      </c>
    </row>
    <row r="169" spans="1:4" s="10" customFormat="1" ht="15.75">
      <c r="A169" s="119" t="s">
        <v>441</v>
      </c>
      <c r="B169" s="17">
        <v>2</v>
      </c>
      <c r="C169" s="81">
        <v>20000</v>
      </c>
      <c r="D169" s="81">
        <v>20000</v>
      </c>
    </row>
    <row r="170" spans="1:4" s="10" customFormat="1" ht="15.75">
      <c r="A170" s="119" t="s">
        <v>520</v>
      </c>
      <c r="B170" s="17">
        <v>2</v>
      </c>
      <c r="C170" s="81">
        <v>90000</v>
      </c>
      <c r="D170" s="81">
        <v>90000</v>
      </c>
    </row>
    <row r="171" spans="1:4" s="10" customFormat="1" ht="15.75" hidden="1">
      <c r="A171" s="119" t="s">
        <v>521</v>
      </c>
      <c r="B171" s="17">
        <v>2</v>
      </c>
      <c r="C171" s="81"/>
      <c r="D171" s="81"/>
    </row>
    <row r="172" spans="1:4" s="10" customFormat="1" ht="15.75" hidden="1">
      <c r="A172" s="119" t="s">
        <v>522</v>
      </c>
      <c r="B172" s="17">
        <v>2</v>
      </c>
      <c r="C172" s="81"/>
      <c r="D172" s="81"/>
    </row>
    <row r="173" spans="1:4" s="10" customFormat="1" ht="15.75">
      <c r="A173" s="119" t="s">
        <v>523</v>
      </c>
      <c r="B173" s="17">
        <v>2</v>
      </c>
      <c r="C173" s="81">
        <v>60000</v>
      </c>
      <c r="D173" s="81">
        <v>60000</v>
      </c>
    </row>
    <row r="174" spans="1:4" s="10" customFormat="1" ht="15.75" hidden="1">
      <c r="A174" s="119" t="s">
        <v>480</v>
      </c>
      <c r="B174" s="17">
        <v>2</v>
      </c>
      <c r="C174" s="81"/>
      <c r="D174" s="81"/>
    </row>
    <row r="175" spans="1:4" s="10" customFormat="1" ht="31.5" hidden="1">
      <c r="A175" s="85" t="s">
        <v>334</v>
      </c>
      <c r="B175" s="17">
        <v>2</v>
      </c>
      <c r="C175" s="81"/>
      <c r="D175" s="81"/>
    </row>
    <row r="176" spans="1:4" s="10" customFormat="1" ht="15.75" hidden="1">
      <c r="A176" s="85" t="s">
        <v>519</v>
      </c>
      <c r="B176" s="17"/>
      <c r="C176" s="81"/>
      <c r="D176" s="81"/>
    </row>
    <row r="177" spans="1:4" s="10" customFormat="1" ht="15.75">
      <c r="A177" s="108" t="s">
        <v>335</v>
      </c>
      <c r="B177" s="17"/>
      <c r="C177" s="81">
        <f>SUM(C169:C176)</f>
        <v>170000</v>
      </c>
      <c r="D177" s="81">
        <f>SUM(D169:D176)</f>
        <v>170000</v>
      </c>
    </row>
    <row r="178" spans="1:4" s="10" customFormat="1" ht="15.75" hidden="1">
      <c r="A178" s="85" t="s">
        <v>118</v>
      </c>
      <c r="B178" s="17"/>
      <c r="C178" s="81"/>
      <c r="D178" s="81"/>
    </row>
    <row r="179" spans="1:4" s="10" customFormat="1" ht="15.75" hidden="1">
      <c r="A179" s="85" t="s">
        <v>118</v>
      </c>
      <c r="B179" s="17"/>
      <c r="C179" s="81"/>
      <c r="D179" s="81"/>
    </row>
    <row r="180" spans="1:4" s="10" customFormat="1" ht="15.75" hidden="1">
      <c r="A180" s="107" t="s">
        <v>337</v>
      </c>
      <c r="B180" s="17"/>
      <c r="C180" s="81">
        <f>SUM(C178:C179)</f>
        <v>0</v>
      </c>
      <c r="D180" s="81">
        <f>SUM(D178:D179)</f>
        <v>0</v>
      </c>
    </row>
    <row r="181" spans="1:4" s="10" customFormat="1" ht="15.75" hidden="1">
      <c r="A181" s="85" t="s">
        <v>118</v>
      </c>
      <c r="B181" s="17"/>
      <c r="C181" s="81"/>
      <c r="D181" s="81"/>
    </row>
    <row r="182" spans="1:4" s="10" customFormat="1" ht="15.75" hidden="1">
      <c r="A182" s="85"/>
      <c r="B182" s="17"/>
      <c r="C182" s="81"/>
      <c r="D182" s="81"/>
    </row>
    <row r="183" spans="1:4" s="10" customFormat="1" ht="15.75" hidden="1">
      <c r="A183" s="107" t="s">
        <v>338</v>
      </c>
      <c r="B183" s="17"/>
      <c r="C183" s="81">
        <f>SUM(C181:C182)</f>
        <v>0</v>
      </c>
      <c r="D183" s="81">
        <f>SUM(D181:D182)</f>
        <v>0</v>
      </c>
    </row>
    <row r="184" spans="1:4" s="10" customFormat="1" ht="15.75" hidden="1">
      <c r="A184" s="61" t="s">
        <v>339</v>
      </c>
      <c r="B184" s="17"/>
      <c r="C184" s="81">
        <f>C180+C183</f>
        <v>0</v>
      </c>
      <c r="D184" s="81">
        <f>D180+D183</f>
        <v>0</v>
      </c>
    </row>
    <row r="185" spans="1:4" s="10" customFormat="1" ht="15.75" hidden="1">
      <c r="A185" s="85" t="s">
        <v>340</v>
      </c>
      <c r="B185" s="17">
        <v>2</v>
      </c>
      <c r="C185" s="81"/>
      <c r="D185" s="81"/>
    </row>
    <row r="186" spans="1:4" s="10" customFormat="1" ht="31.5">
      <c r="A186" s="85" t="s">
        <v>341</v>
      </c>
      <c r="B186" s="17">
        <v>2</v>
      </c>
      <c r="C186" s="81">
        <v>505008</v>
      </c>
      <c r="D186" s="81">
        <v>505008</v>
      </c>
    </row>
    <row r="187" spans="1:4" s="10" customFormat="1" ht="31.5" hidden="1">
      <c r="A187" s="85" t="s">
        <v>342</v>
      </c>
      <c r="B187" s="17">
        <v>2</v>
      </c>
      <c r="C187" s="81"/>
      <c r="D187" s="81"/>
    </row>
    <row r="188" spans="1:4" s="10" customFormat="1" ht="15.75" hidden="1">
      <c r="A188" s="85" t="s">
        <v>344</v>
      </c>
      <c r="B188" s="17">
        <v>2</v>
      </c>
      <c r="C188" s="81"/>
      <c r="D188" s="81"/>
    </row>
    <row r="189" spans="1:4" s="10" customFormat="1" ht="31.5" hidden="1">
      <c r="A189" s="85" t="s">
        <v>343</v>
      </c>
      <c r="B189" s="17">
        <v>2</v>
      </c>
      <c r="C189" s="81"/>
      <c r="D189" s="81"/>
    </row>
    <row r="190" spans="1:4" s="10" customFormat="1" ht="15.75" hidden="1">
      <c r="A190" s="85" t="s">
        <v>345</v>
      </c>
      <c r="B190" s="17">
        <v>2</v>
      </c>
      <c r="C190" s="81"/>
      <c r="D190" s="81"/>
    </row>
    <row r="191" spans="1:4" s="10" customFormat="1" ht="15.75" hidden="1">
      <c r="A191" s="85" t="s">
        <v>118</v>
      </c>
      <c r="B191" s="17">
        <v>2</v>
      </c>
      <c r="C191" s="81"/>
      <c r="D191" s="81"/>
    </row>
    <row r="192" spans="1:4" s="10" customFormat="1" ht="15.75" hidden="1">
      <c r="A192" s="85" t="s">
        <v>118</v>
      </c>
      <c r="B192" s="17">
        <v>2</v>
      </c>
      <c r="C192" s="81"/>
      <c r="D192" s="81"/>
    </row>
    <row r="193" spans="1:4" s="10" customFormat="1" ht="15.75" hidden="1">
      <c r="A193" s="85" t="s">
        <v>118</v>
      </c>
      <c r="B193" s="17">
        <v>2</v>
      </c>
      <c r="C193" s="81"/>
      <c r="D193" s="81"/>
    </row>
    <row r="194" spans="1:4" s="10" customFormat="1" ht="15.75" hidden="1">
      <c r="A194" s="85" t="s">
        <v>118</v>
      </c>
      <c r="B194" s="17">
        <v>2</v>
      </c>
      <c r="C194" s="81"/>
      <c r="D194" s="81"/>
    </row>
    <row r="195" spans="1:4" s="10" customFormat="1" ht="31.5" hidden="1">
      <c r="A195" s="107" t="s">
        <v>346</v>
      </c>
      <c r="B195" s="17"/>
      <c r="C195" s="81">
        <f>SUM(C191:C194)</f>
        <v>0</v>
      </c>
      <c r="D195" s="81">
        <f>SUM(D191:D194)</f>
        <v>0</v>
      </c>
    </row>
    <row r="196" spans="1:4" s="10" customFormat="1" ht="15.75">
      <c r="A196" s="61" t="s">
        <v>347</v>
      </c>
      <c r="B196" s="17"/>
      <c r="C196" s="81">
        <f>SUM(C185:C190)+C195</f>
        <v>505008</v>
      </c>
      <c r="D196" s="81">
        <f>SUM(D185:D190)+D195</f>
        <v>505008</v>
      </c>
    </row>
    <row r="197" spans="1:4" s="10" customFormat="1" ht="15.75">
      <c r="A197" s="85" t="s">
        <v>375</v>
      </c>
      <c r="B197" s="17">
        <v>2</v>
      </c>
      <c r="C197" s="81">
        <v>924930</v>
      </c>
      <c r="D197" s="81">
        <v>924930</v>
      </c>
    </row>
    <row r="198" spans="1:4" s="10" customFormat="1" ht="15.75" hidden="1">
      <c r="A198" s="85" t="s">
        <v>348</v>
      </c>
      <c r="B198" s="17">
        <v>2</v>
      </c>
      <c r="C198" s="81"/>
      <c r="D198" s="81"/>
    </row>
    <row r="199" spans="1:4" s="10" customFormat="1" ht="15.75" hidden="1">
      <c r="A199" s="85" t="s">
        <v>349</v>
      </c>
      <c r="B199" s="17">
        <v>2</v>
      </c>
      <c r="C199" s="81"/>
      <c r="D199" s="81"/>
    </row>
    <row r="200" spans="1:4" s="10" customFormat="1" ht="15.75">
      <c r="A200" s="108" t="s">
        <v>350</v>
      </c>
      <c r="B200" s="17"/>
      <c r="C200" s="81">
        <f>SUM(C197:C199)</f>
        <v>924930</v>
      </c>
      <c r="D200" s="81">
        <f>SUM(D197:D199)</f>
        <v>924930</v>
      </c>
    </row>
    <row r="201" spans="1:4" s="10" customFormat="1" ht="15.75" hidden="1">
      <c r="A201" s="61" t="s">
        <v>351</v>
      </c>
      <c r="B201" s="17"/>
      <c r="C201" s="81"/>
      <c r="D201" s="81"/>
    </row>
    <row r="202" spans="1:4" s="10" customFormat="1" ht="15.75" hidden="1">
      <c r="A202" s="61" t="s">
        <v>352</v>
      </c>
      <c r="B202" s="17"/>
      <c r="C202" s="81"/>
      <c r="D202" s="81"/>
    </row>
    <row r="203" spans="1:4" s="10" customFormat="1" ht="15.75" hidden="1">
      <c r="A203" s="85" t="s">
        <v>470</v>
      </c>
      <c r="B203" s="17">
        <v>2</v>
      </c>
      <c r="C203" s="81"/>
      <c r="D203" s="81"/>
    </row>
    <row r="204" spans="1:4" s="10" customFormat="1" ht="31.5">
      <c r="A204" s="85" t="s">
        <v>471</v>
      </c>
      <c r="B204" s="17">
        <v>2</v>
      </c>
      <c r="C204" s="81">
        <v>2000</v>
      </c>
      <c r="D204" s="81">
        <v>2000</v>
      </c>
    </row>
    <row r="205" spans="1:4" s="10" customFormat="1" ht="31.5">
      <c r="A205" s="61" t="s">
        <v>469</v>
      </c>
      <c r="B205" s="17"/>
      <c r="C205" s="81">
        <f>SUM(C203:C204)</f>
        <v>2000</v>
      </c>
      <c r="D205" s="81">
        <f>SUM(D203:D204)</f>
        <v>2000</v>
      </c>
    </row>
    <row r="206" spans="1:4" s="10" customFormat="1" ht="31.5" hidden="1">
      <c r="A206" s="85" t="s">
        <v>472</v>
      </c>
      <c r="B206" s="17">
        <v>2</v>
      </c>
      <c r="C206" s="81"/>
      <c r="D206" s="81"/>
    </row>
    <row r="207" spans="1:4" s="10" customFormat="1" ht="15.75" hidden="1">
      <c r="A207" s="85" t="s">
        <v>473</v>
      </c>
      <c r="B207" s="17">
        <v>2</v>
      </c>
      <c r="C207" s="81"/>
      <c r="D207" s="81"/>
    </row>
    <row r="208" spans="1:4" s="10" customFormat="1" ht="15.75" hidden="1">
      <c r="A208" s="61" t="s">
        <v>353</v>
      </c>
      <c r="B208" s="104"/>
      <c r="C208" s="81">
        <f>SUM(C206:C207)</f>
        <v>0</v>
      </c>
      <c r="D208" s="81">
        <f>SUM(D206:D207)</f>
        <v>0</v>
      </c>
    </row>
    <row r="209" spans="1:4" s="10" customFormat="1" ht="15.75" hidden="1">
      <c r="A209" s="85" t="s">
        <v>431</v>
      </c>
      <c r="B209" s="104">
        <v>2</v>
      </c>
      <c r="C209" s="81"/>
      <c r="D209" s="81"/>
    </row>
    <row r="210" spans="1:4" s="10" customFormat="1" ht="63" hidden="1">
      <c r="A210" s="85" t="s">
        <v>354</v>
      </c>
      <c r="B210" s="104"/>
      <c r="C210" s="81"/>
      <c r="D210" s="81"/>
    </row>
    <row r="211" spans="1:4" s="10" customFormat="1" ht="31.5" hidden="1">
      <c r="A211" s="85" t="s">
        <v>356</v>
      </c>
      <c r="B211" s="104">
        <v>2</v>
      </c>
      <c r="C211" s="81"/>
      <c r="D211" s="81"/>
    </row>
    <row r="212" spans="1:4" s="10" customFormat="1" ht="15.75">
      <c r="A212" s="85" t="s">
        <v>357</v>
      </c>
      <c r="B212" s="104">
        <v>2</v>
      </c>
      <c r="C212" s="81">
        <v>0</v>
      </c>
      <c r="D212" s="81">
        <v>8481</v>
      </c>
    </row>
    <row r="213" spans="1:4" s="10" customFormat="1" ht="15.75" hidden="1">
      <c r="A213" s="107" t="s">
        <v>355</v>
      </c>
      <c r="B213" s="104"/>
      <c r="C213" s="81">
        <f>SUM(C211:C212)</f>
        <v>0</v>
      </c>
      <c r="D213" s="81">
        <f>SUM(D211:D212)</f>
        <v>8481</v>
      </c>
    </row>
    <row r="214" spans="1:4" s="10" customFormat="1" ht="15.75" hidden="1">
      <c r="A214" s="85" t="s">
        <v>586</v>
      </c>
      <c r="B214" s="104">
        <v>2</v>
      </c>
      <c r="C214" s="81"/>
      <c r="D214" s="81"/>
    </row>
    <row r="215" spans="1:4" s="10" customFormat="1" ht="15.75" hidden="1">
      <c r="A215" s="85" t="s">
        <v>118</v>
      </c>
      <c r="B215" s="104"/>
      <c r="C215" s="81"/>
      <c r="D215" s="81"/>
    </row>
    <row r="216" spans="1:4" s="10" customFormat="1" ht="31.5" hidden="1">
      <c r="A216" s="107" t="s">
        <v>358</v>
      </c>
      <c r="B216" s="104"/>
      <c r="C216" s="81">
        <f>SUM(C214:C215)</f>
        <v>0</v>
      </c>
      <c r="D216" s="81">
        <f>SUM(D214:D215)</f>
        <v>0</v>
      </c>
    </row>
    <row r="217" spans="1:4" s="10" customFormat="1" ht="15.75">
      <c r="A217" s="61" t="s">
        <v>432</v>
      </c>
      <c r="B217" s="104"/>
      <c r="C217" s="81">
        <f>SUM(C210)+C213+C216</f>
        <v>0</v>
      </c>
      <c r="D217" s="81">
        <f>SUM(D210)+D213+D216</f>
        <v>8481</v>
      </c>
    </row>
    <row r="218" spans="1:4" s="10" customFormat="1" ht="15.75">
      <c r="A218" s="40" t="s">
        <v>336</v>
      </c>
      <c r="B218" s="100"/>
      <c r="C218" s="82">
        <f>SUM(C219:C219:C221)</f>
        <v>3601938</v>
      </c>
      <c r="D218" s="82">
        <f>SUM(D219:D219:D221)</f>
        <v>3610419</v>
      </c>
    </row>
    <row r="219" spans="1:4" s="10" customFormat="1" ht="15.75">
      <c r="A219" s="85" t="s">
        <v>388</v>
      </c>
      <c r="B219" s="98">
        <v>1</v>
      </c>
      <c r="C219" s="81">
        <f>SUMIF($B$164:$B$218,"1",C$164:C$218)</f>
        <v>0</v>
      </c>
      <c r="D219" s="81">
        <f>SUMIF($B$164:$B$218,"1",D$164:D$218)</f>
        <v>0</v>
      </c>
    </row>
    <row r="220" spans="1:4" s="10" customFormat="1" ht="15.75">
      <c r="A220" s="85" t="s">
        <v>232</v>
      </c>
      <c r="B220" s="98">
        <v>2</v>
      </c>
      <c r="C220" s="81">
        <f>SUMIF($B$164:$B$218,"2",C$164:C$218)</f>
        <v>3601938</v>
      </c>
      <c r="D220" s="81">
        <f>SUMIF($B$164:$B$218,"2",D$164:D$218)</f>
        <v>3610419</v>
      </c>
    </row>
    <row r="221" spans="1:4" s="10" customFormat="1" ht="15.75">
      <c r="A221" s="85" t="s">
        <v>124</v>
      </c>
      <c r="B221" s="98">
        <v>3</v>
      </c>
      <c r="C221" s="81">
        <f>SUMIF($B$164:$B$218,"3",C$164:C$218)</f>
        <v>0</v>
      </c>
      <c r="D221" s="81">
        <f>SUMIF($B$164:$B$218,"3",D$164:D$218)</f>
        <v>0</v>
      </c>
    </row>
    <row r="222" spans="1:4" s="10" customFormat="1" ht="15.75" hidden="1">
      <c r="A222" s="65" t="s">
        <v>359</v>
      </c>
      <c r="B222" s="17"/>
      <c r="C222" s="82"/>
      <c r="D222" s="82"/>
    </row>
    <row r="223" spans="1:4" s="10" customFormat="1" ht="15.75" hidden="1">
      <c r="A223" s="85" t="s">
        <v>117</v>
      </c>
      <c r="B223" s="104"/>
      <c r="C223" s="81"/>
      <c r="D223" s="81"/>
    </row>
    <row r="224" spans="1:4" s="10" customFormat="1" ht="15.75" hidden="1">
      <c r="A224" s="108" t="s">
        <v>360</v>
      </c>
      <c r="B224" s="104"/>
      <c r="C224" s="81">
        <f>SUM(C223)</f>
        <v>0</v>
      </c>
      <c r="D224" s="81">
        <f>SUM(D223)</f>
        <v>0</v>
      </c>
    </row>
    <row r="225" spans="1:4" s="10" customFormat="1" ht="15.75" hidden="1">
      <c r="A225" s="85" t="s">
        <v>361</v>
      </c>
      <c r="B225" s="104">
        <v>2</v>
      </c>
      <c r="C225" s="81"/>
      <c r="D225" s="81"/>
    </row>
    <row r="226" spans="1:4" s="10" customFormat="1" ht="15.75" hidden="1">
      <c r="A226" s="85" t="s">
        <v>595</v>
      </c>
      <c r="B226" s="104">
        <v>2</v>
      </c>
      <c r="C226" s="81"/>
      <c r="D226" s="81"/>
    </row>
    <row r="227" spans="1:4" s="10" customFormat="1" ht="15.75" hidden="1">
      <c r="A227" s="85" t="s">
        <v>118</v>
      </c>
      <c r="B227" s="104">
        <v>2</v>
      </c>
      <c r="C227" s="81"/>
      <c r="D227" s="81"/>
    </row>
    <row r="228" spans="1:4" s="10" customFormat="1" ht="31.5" hidden="1">
      <c r="A228" s="107" t="s">
        <v>363</v>
      </c>
      <c r="B228" s="104"/>
      <c r="C228" s="81">
        <f>SUM(C226:C227)</f>
        <v>0</v>
      </c>
      <c r="D228" s="81">
        <f>SUM(D226:D227)</f>
        <v>0</v>
      </c>
    </row>
    <row r="229" spans="1:4" s="10" customFormat="1" ht="15.75" hidden="1">
      <c r="A229" s="61" t="s">
        <v>362</v>
      </c>
      <c r="B229" s="104"/>
      <c r="C229" s="81">
        <f>C225+C228</f>
        <v>0</v>
      </c>
      <c r="D229" s="81">
        <f>D225+D228</f>
        <v>0</v>
      </c>
    </row>
    <row r="230" spans="1:4" s="10" customFormat="1" ht="15.75" hidden="1">
      <c r="A230" s="85" t="s">
        <v>117</v>
      </c>
      <c r="B230" s="104">
        <v>2</v>
      </c>
      <c r="C230" s="81"/>
      <c r="D230" s="81"/>
    </row>
    <row r="231" spans="1:4" s="10" customFormat="1" ht="15.75" hidden="1">
      <c r="A231" s="85" t="s">
        <v>117</v>
      </c>
      <c r="B231" s="104">
        <v>2</v>
      </c>
      <c r="C231" s="81"/>
      <c r="D231" s="81"/>
    </row>
    <row r="232" spans="1:4" s="10" customFormat="1" ht="15.75" hidden="1">
      <c r="A232" s="85" t="s">
        <v>117</v>
      </c>
      <c r="B232" s="104">
        <v>2</v>
      </c>
      <c r="C232" s="81"/>
      <c r="D232" s="81"/>
    </row>
    <row r="233" spans="1:4" s="10" customFormat="1" ht="15.75" hidden="1">
      <c r="A233" s="108" t="s">
        <v>364</v>
      </c>
      <c r="B233" s="104"/>
      <c r="C233" s="81">
        <f>SUM(C230:C232)</f>
        <v>0</v>
      </c>
      <c r="D233" s="81">
        <f>SUM(D230:D232)</f>
        <v>0</v>
      </c>
    </row>
    <row r="234" spans="1:4" s="10" customFormat="1" ht="15.75" hidden="1">
      <c r="A234" s="85" t="s">
        <v>365</v>
      </c>
      <c r="B234" s="104">
        <v>2</v>
      </c>
      <c r="C234" s="81"/>
      <c r="D234" s="81"/>
    </row>
    <row r="235" spans="1:4" s="10" customFormat="1" ht="15.75" hidden="1">
      <c r="A235" s="85" t="s">
        <v>366</v>
      </c>
      <c r="B235" s="104">
        <v>2</v>
      </c>
      <c r="C235" s="81"/>
      <c r="D235" s="81"/>
    </row>
    <row r="236" spans="1:4" s="10" customFormat="1" ht="15.75" hidden="1">
      <c r="A236" s="61" t="s">
        <v>367</v>
      </c>
      <c r="B236" s="104"/>
      <c r="C236" s="81">
        <f>SUM(C234:C235)</f>
        <v>0</v>
      </c>
      <c r="D236" s="81">
        <f>SUM(D234:D235)</f>
        <v>0</v>
      </c>
    </row>
    <row r="237" spans="1:4" s="10" customFormat="1" ht="31.5" hidden="1">
      <c r="A237" s="61" t="s">
        <v>368</v>
      </c>
      <c r="B237" s="104">
        <v>2</v>
      </c>
      <c r="C237" s="81"/>
      <c r="D237" s="81"/>
    </row>
    <row r="238" spans="1:4" s="10" customFormat="1" ht="15.75" hidden="1">
      <c r="A238" s="40" t="s">
        <v>359</v>
      </c>
      <c r="B238" s="100"/>
      <c r="C238" s="82">
        <f>SUM(C239:C239:C241)</f>
        <v>0</v>
      </c>
      <c r="D238" s="82">
        <f>SUM(D239:D239:D241)</f>
        <v>0</v>
      </c>
    </row>
    <row r="239" spans="1:4" s="10" customFormat="1" ht="15.75" hidden="1">
      <c r="A239" s="85" t="s">
        <v>388</v>
      </c>
      <c r="B239" s="98">
        <v>1</v>
      </c>
      <c r="C239" s="81">
        <f>SUMIF($B$222:$B$238,"1",C$222:C$238)</f>
        <v>0</v>
      </c>
      <c r="D239" s="81">
        <f>SUMIF($B$222:$B$238,"1",D$222:D$238)</f>
        <v>0</v>
      </c>
    </row>
    <row r="240" spans="1:4" s="10" customFormat="1" ht="15.75" hidden="1">
      <c r="A240" s="85" t="s">
        <v>232</v>
      </c>
      <c r="B240" s="98">
        <v>2</v>
      </c>
      <c r="C240" s="81">
        <f>SUMIF($B$222:$B$238,"2",C$222:C$238)</f>
        <v>0</v>
      </c>
      <c r="D240" s="81">
        <f>SUMIF($B$222:$B$238,"2",D$222:D$238)</f>
        <v>0</v>
      </c>
    </row>
    <row r="241" spans="1:4" s="10" customFormat="1" ht="15.75" hidden="1">
      <c r="A241" s="85" t="s">
        <v>124</v>
      </c>
      <c r="B241" s="98">
        <v>3</v>
      </c>
      <c r="C241" s="81">
        <f>SUMIF($B$222:$B$238,"3",C$222:C$238)</f>
        <v>0</v>
      </c>
      <c r="D241" s="81">
        <f>SUMIF($B$222:$B$238,"3",D$222:D$238)</f>
        <v>0</v>
      </c>
    </row>
    <row r="242" spans="1:4" s="10" customFormat="1" ht="15.75">
      <c r="A242" s="65" t="s">
        <v>372</v>
      </c>
      <c r="B242" s="17"/>
      <c r="C242" s="82"/>
      <c r="D242" s="82"/>
    </row>
    <row r="243" spans="1:4" s="10" customFormat="1" ht="15.75" hidden="1">
      <c r="A243" s="85"/>
      <c r="B243" s="17"/>
      <c r="C243" s="82"/>
      <c r="D243" s="82"/>
    </row>
    <row r="244" spans="1:4" s="10" customFormat="1" ht="31.5" hidden="1">
      <c r="A244" s="61" t="s">
        <v>371</v>
      </c>
      <c r="B244" s="17"/>
      <c r="C244" s="81"/>
      <c r="D244" s="81"/>
    </row>
    <row r="245" spans="1:4" s="10" customFormat="1" ht="15.75" hidden="1">
      <c r="A245" s="85"/>
      <c r="B245" s="17"/>
      <c r="C245" s="81"/>
      <c r="D245" s="81"/>
    </row>
    <row r="246" spans="1:4" s="10" customFormat="1" ht="15.75">
      <c r="A246" s="85" t="s">
        <v>486</v>
      </c>
      <c r="B246" s="17">
        <v>2</v>
      </c>
      <c r="C246" s="81">
        <v>99600</v>
      </c>
      <c r="D246" s="81">
        <v>99600</v>
      </c>
    </row>
    <row r="247" spans="1:4" s="10" customFormat="1" ht="33.75" customHeight="1">
      <c r="A247" s="61" t="s">
        <v>433</v>
      </c>
      <c r="B247" s="17"/>
      <c r="C247" s="81">
        <f>SUM(C245:C246)</f>
        <v>99600</v>
      </c>
      <c r="D247" s="81">
        <f>SUM(D245:D246)</f>
        <v>99600</v>
      </c>
    </row>
    <row r="248" spans="1:4" s="10" customFormat="1" ht="15.75" hidden="1">
      <c r="A248" s="61"/>
      <c r="B248" s="17"/>
      <c r="C248" s="81"/>
      <c r="D248" s="81"/>
    </row>
    <row r="249" spans="1:4" s="10" customFormat="1" ht="15.75" hidden="1">
      <c r="A249" s="61"/>
      <c r="B249" s="17"/>
      <c r="C249" s="81"/>
      <c r="D249" s="81"/>
    </row>
    <row r="250" spans="1:4" s="10" customFormat="1" ht="15.75" hidden="1">
      <c r="A250" s="61" t="s">
        <v>553</v>
      </c>
      <c r="B250" s="17">
        <v>2</v>
      </c>
      <c r="C250" s="81"/>
      <c r="D250" s="81"/>
    </row>
    <row r="251" spans="1:4" s="10" customFormat="1" ht="15.75" hidden="1">
      <c r="A251" s="61" t="s">
        <v>434</v>
      </c>
      <c r="B251" s="17"/>
      <c r="C251" s="81"/>
      <c r="D251" s="81"/>
    </row>
    <row r="252" spans="1:4" s="10" customFormat="1" ht="31.5">
      <c r="A252" s="40" t="s">
        <v>372</v>
      </c>
      <c r="B252" s="100"/>
      <c r="C252" s="82">
        <f>SUM(C253:C253:C255)</f>
        <v>99600</v>
      </c>
      <c r="D252" s="82">
        <f>SUM(D253:D253:D255)</f>
        <v>99600</v>
      </c>
    </row>
    <row r="253" spans="1:4" s="10" customFormat="1" ht="15.75">
      <c r="A253" s="85" t="s">
        <v>388</v>
      </c>
      <c r="B253" s="98">
        <v>1</v>
      </c>
      <c r="C253" s="81">
        <f>SUMIF($B$242:$B$252,"1",C$242:C$252)</f>
        <v>0</v>
      </c>
      <c r="D253" s="81">
        <f>SUMIF($B$242:$B$252,"1",D$242:D$252)</f>
        <v>0</v>
      </c>
    </row>
    <row r="254" spans="1:4" s="10" customFormat="1" ht="15.75">
      <c r="A254" s="85" t="s">
        <v>232</v>
      </c>
      <c r="B254" s="98">
        <v>2</v>
      </c>
      <c r="C254" s="81">
        <f>SUMIF($B$242:$B$252,"2",C$242:C$252)</f>
        <v>99600</v>
      </c>
      <c r="D254" s="81">
        <f>SUMIF($B$242:$B$252,"2",D$242:D$252)</f>
        <v>99600</v>
      </c>
    </row>
    <row r="255" spans="1:4" s="10" customFormat="1" ht="15.75">
      <c r="A255" s="85" t="s">
        <v>124</v>
      </c>
      <c r="B255" s="98">
        <v>3</v>
      </c>
      <c r="C255" s="81">
        <f>SUMIF($B$242:$B$252,"3",C$242:C$252)</f>
        <v>0</v>
      </c>
      <c r="D255" s="81">
        <f>SUMIF($B$242:$B$252,"3",D$242:D$252)</f>
        <v>0</v>
      </c>
    </row>
    <row r="256" spans="1:4" s="10" customFormat="1" ht="15.75">
      <c r="A256" s="65" t="s">
        <v>373</v>
      </c>
      <c r="B256" s="17"/>
      <c r="C256" s="82"/>
      <c r="D256" s="82"/>
    </row>
    <row r="257" spans="1:4" s="10" customFormat="1" ht="15.75" hidden="1">
      <c r="A257" s="61"/>
      <c r="B257" s="17"/>
      <c r="C257" s="81"/>
      <c r="D257" s="81"/>
    </row>
    <row r="258" spans="1:4" s="10" customFormat="1" ht="31.5" hidden="1">
      <c r="A258" s="61" t="s">
        <v>374</v>
      </c>
      <c r="B258" s="17"/>
      <c r="C258" s="81"/>
      <c r="D258" s="81"/>
    </row>
    <row r="259" spans="1:4" s="10" customFormat="1" ht="31.5">
      <c r="A259" s="85" t="s">
        <v>525</v>
      </c>
      <c r="B259" s="17">
        <v>2</v>
      </c>
      <c r="C259" s="81">
        <v>242500</v>
      </c>
      <c r="D259" s="81">
        <v>242500</v>
      </c>
    </row>
    <row r="260" spans="1:4" s="10" customFormat="1" ht="47.25">
      <c r="A260" s="61" t="s">
        <v>435</v>
      </c>
      <c r="B260" s="17"/>
      <c r="C260" s="81">
        <f>SUM(C259)</f>
        <v>242500</v>
      </c>
      <c r="D260" s="81">
        <f>SUM(D259)</f>
        <v>242500</v>
      </c>
    </row>
    <row r="261" spans="1:4" s="10" customFormat="1" ht="15.75" hidden="1">
      <c r="A261" s="61"/>
      <c r="B261" s="17"/>
      <c r="C261" s="81"/>
      <c r="D261" s="81"/>
    </row>
    <row r="262" spans="1:4" s="10" customFormat="1" ht="15.75" hidden="1">
      <c r="A262" s="61"/>
      <c r="B262" s="17"/>
      <c r="C262" s="81"/>
      <c r="D262" s="81"/>
    </row>
    <row r="263" spans="1:4" s="10" customFormat="1" ht="15.75" hidden="1">
      <c r="A263" s="61"/>
      <c r="B263" s="17"/>
      <c r="C263" s="81"/>
      <c r="D263" s="81"/>
    </row>
    <row r="264" spans="1:4" s="10" customFormat="1" ht="15.75" hidden="1">
      <c r="A264" s="61" t="s">
        <v>436</v>
      </c>
      <c r="B264" s="17"/>
      <c r="C264" s="81"/>
      <c r="D264" s="81"/>
    </row>
    <row r="265" spans="1:4" s="10" customFormat="1" ht="31.5">
      <c r="A265" s="40" t="s">
        <v>373</v>
      </c>
      <c r="B265" s="100"/>
      <c r="C265" s="82">
        <f>SUM(C266:C266:C268)</f>
        <v>242500</v>
      </c>
      <c r="D265" s="82">
        <f>SUM(D266:D266:D268)</f>
        <v>242500</v>
      </c>
    </row>
    <row r="266" spans="1:4" s="10" customFormat="1" ht="15.75">
      <c r="A266" s="85" t="s">
        <v>388</v>
      </c>
      <c r="B266" s="98">
        <v>1</v>
      </c>
      <c r="C266" s="81">
        <f>SUMIF($B$256:$B$265,"1",C$256:C$265)</f>
        <v>0</v>
      </c>
      <c r="D266" s="81">
        <f>SUMIF($B$256:$B$265,"1",D$256:D$265)</f>
        <v>0</v>
      </c>
    </row>
    <row r="267" spans="1:4" s="10" customFormat="1" ht="15.75">
      <c r="A267" s="85" t="s">
        <v>232</v>
      </c>
      <c r="B267" s="98">
        <v>2</v>
      </c>
      <c r="C267" s="81">
        <f>SUMIF($B$256:$B$265,"2",C$256:C$265)</f>
        <v>242500</v>
      </c>
      <c r="D267" s="81">
        <f>SUMIF($B$256:$B$265,"2",D$256:D$265)</f>
        <v>242500</v>
      </c>
    </row>
    <row r="268" spans="1:4" s="10" customFormat="1" ht="15.75">
      <c r="A268" s="85" t="s">
        <v>124</v>
      </c>
      <c r="B268" s="98">
        <v>3</v>
      </c>
      <c r="C268" s="81">
        <f>SUMIF($B$256:$B$265,"3",C$256:C$265)</f>
        <v>0</v>
      </c>
      <c r="D268" s="81">
        <f>SUMIF($B$256:$B$265,"3",D$256:D$265)</f>
        <v>0</v>
      </c>
    </row>
    <row r="269" spans="1:4" s="10" customFormat="1" ht="49.5">
      <c r="A269" s="66" t="s">
        <v>448</v>
      </c>
      <c r="B269" s="101"/>
      <c r="C269" s="215"/>
      <c r="D269" s="215"/>
    </row>
    <row r="270" spans="1:4" s="10" customFormat="1" ht="31.5">
      <c r="A270" s="65" t="s">
        <v>162</v>
      </c>
      <c r="B270" s="101"/>
      <c r="C270" s="215"/>
      <c r="D270" s="215"/>
    </row>
    <row r="271" spans="1:4" s="10" customFormat="1" ht="28.5" customHeight="1">
      <c r="A271" s="61" t="s">
        <v>218</v>
      </c>
      <c r="B271" s="101">
        <v>2</v>
      </c>
      <c r="C271" s="83">
        <v>4888951</v>
      </c>
      <c r="D271" s="83">
        <v>4888951</v>
      </c>
    </row>
    <row r="272" spans="1:4" s="10" customFormat="1" ht="15.75" hidden="1">
      <c r="A272" s="61" t="s">
        <v>439</v>
      </c>
      <c r="B272" s="100">
        <v>2</v>
      </c>
      <c r="C272" s="83"/>
      <c r="D272" s="83"/>
    </row>
    <row r="273" spans="1:4" s="10" customFormat="1" ht="31.5">
      <c r="A273" s="40" t="s">
        <v>162</v>
      </c>
      <c r="B273" s="100"/>
      <c r="C273" s="82">
        <f>SUM(C274:C276)</f>
        <v>4888951</v>
      </c>
      <c r="D273" s="82">
        <f>SUM(D274:D276)</f>
        <v>4888951</v>
      </c>
    </row>
    <row r="274" spans="1:4" s="10" customFormat="1" ht="15.75">
      <c r="A274" s="85" t="s">
        <v>388</v>
      </c>
      <c r="B274" s="98">
        <v>1</v>
      </c>
      <c r="C274" s="81">
        <f>SUMIF($B$270:$B$273,"1",C$270:C$273)</f>
        <v>0</v>
      </c>
      <c r="D274" s="81">
        <f>SUMIF($B$270:$B$273,"1",D$270:D$273)</f>
        <v>0</v>
      </c>
    </row>
    <row r="275" spans="1:4" s="10" customFormat="1" ht="15.75">
      <c r="A275" s="85" t="s">
        <v>232</v>
      </c>
      <c r="B275" s="98">
        <v>2</v>
      </c>
      <c r="C275" s="81">
        <f>SUMIF($B$270:$B$273,"2",C$270:C$273)</f>
        <v>4888951</v>
      </c>
      <c r="D275" s="81">
        <f>SUMIF($B$270:$B$273,"2",D$270:D$273)</f>
        <v>4888951</v>
      </c>
    </row>
    <row r="276" spans="1:4" s="10" customFormat="1" ht="15.75">
      <c r="A276" s="85" t="s">
        <v>124</v>
      </c>
      <c r="B276" s="98">
        <v>3</v>
      </c>
      <c r="C276" s="81">
        <f>SUMIF($B$270:$B$273,"3",C$270:C$273)</f>
        <v>0</v>
      </c>
      <c r="D276" s="81">
        <f>SUMIF($B$270:$B$273,"3",D$270:D$273)</f>
        <v>0</v>
      </c>
    </row>
    <row r="277" spans="1:4" s="10" customFormat="1" ht="15.75" hidden="1">
      <c r="A277" s="65" t="s">
        <v>163</v>
      </c>
      <c r="B277" s="98"/>
      <c r="C277" s="81"/>
      <c r="D277" s="81"/>
    </row>
    <row r="278" spans="1:4" s="10" customFormat="1" ht="31.5" hidden="1">
      <c r="A278" s="61" t="s">
        <v>218</v>
      </c>
      <c r="B278" s="101">
        <v>2</v>
      </c>
      <c r="C278" s="81"/>
      <c r="D278" s="81"/>
    </row>
    <row r="279" spans="1:4" s="10" customFormat="1" ht="15.75" hidden="1">
      <c r="A279" s="61" t="s">
        <v>439</v>
      </c>
      <c r="B279" s="100">
        <v>2</v>
      </c>
      <c r="C279" s="83"/>
      <c r="D279" s="83"/>
    </row>
    <row r="280" spans="1:4" s="10" customFormat="1" ht="15.75" hidden="1">
      <c r="A280" s="40" t="s">
        <v>163</v>
      </c>
      <c r="B280" s="100"/>
      <c r="C280" s="82">
        <f>SUM(C281:C283)</f>
        <v>0</v>
      </c>
      <c r="D280" s="82">
        <f>SUM(D281:D283)</f>
        <v>0</v>
      </c>
    </row>
    <row r="281" spans="1:4" s="10" customFormat="1" ht="15.75" hidden="1">
      <c r="A281" s="85" t="s">
        <v>388</v>
      </c>
      <c r="B281" s="98">
        <v>1</v>
      </c>
      <c r="C281" s="81">
        <f>SUMIF($B$277:$B$280,"1",C$277:C$280)</f>
        <v>0</v>
      </c>
      <c r="D281" s="81">
        <f>SUMIF($B$277:$B$280,"1",D$277:D$280)</f>
        <v>0</v>
      </c>
    </row>
    <row r="282" spans="1:4" s="10" customFormat="1" ht="15.75" hidden="1">
      <c r="A282" s="85" t="s">
        <v>232</v>
      </c>
      <c r="B282" s="98">
        <v>2</v>
      </c>
      <c r="C282" s="81">
        <f>SUMIF($B$277:$B$280,"2",C$277:C$280)</f>
        <v>0</v>
      </c>
      <c r="D282" s="81">
        <f>SUMIF($B$277:$B$280,"2",D$277:D$280)</f>
        <v>0</v>
      </c>
    </row>
    <row r="283" spans="1:4" s="10" customFormat="1" ht="15.75" hidden="1">
      <c r="A283" s="85" t="s">
        <v>124</v>
      </c>
      <c r="B283" s="98">
        <v>3</v>
      </c>
      <c r="C283" s="81">
        <f>SUMIF($B$277:$B$280,"3",C$277:C$280)</f>
        <v>0</v>
      </c>
      <c r="D283" s="81">
        <f>SUMIF($B$277:$B$280,"3",D$277:D$280)</f>
        <v>0</v>
      </c>
    </row>
    <row r="284" spans="1:4" s="10" customFormat="1" ht="33" hidden="1">
      <c r="A284" s="66" t="s">
        <v>87</v>
      </c>
      <c r="B284" s="101"/>
      <c r="C284" s="215"/>
      <c r="D284" s="215"/>
    </row>
    <row r="285" spans="1:4" s="10" customFormat="1" ht="15.75" hidden="1">
      <c r="A285" s="65" t="s">
        <v>160</v>
      </c>
      <c r="B285" s="100"/>
      <c r="C285" s="83"/>
      <c r="D285" s="83"/>
    </row>
    <row r="286" spans="1:4" s="10" customFormat="1" ht="15.75" hidden="1">
      <c r="A286" s="61" t="s">
        <v>217</v>
      </c>
      <c r="B286" s="100"/>
      <c r="C286" s="83"/>
      <c r="D286" s="83"/>
    </row>
    <row r="287" spans="1:4" s="10" customFormat="1" ht="31.5" hidden="1">
      <c r="A287" s="85" t="s">
        <v>437</v>
      </c>
      <c r="B287" s="100"/>
      <c r="C287" s="83"/>
      <c r="D287" s="83"/>
    </row>
    <row r="288" spans="1:4" s="10" customFormat="1" ht="31.5" hidden="1">
      <c r="A288" s="85" t="s">
        <v>229</v>
      </c>
      <c r="B288" s="100"/>
      <c r="C288" s="83"/>
      <c r="D288" s="83"/>
    </row>
    <row r="289" spans="1:4" s="10" customFormat="1" ht="31.5" hidden="1">
      <c r="A289" s="85" t="s">
        <v>438</v>
      </c>
      <c r="B289" s="100">
        <v>2</v>
      </c>
      <c r="C289" s="83"/>
      <c r="D289" s="83"/>
    </row>
    <row r="290" spans="1:4" s="10" customFormat="1" ht="15.75" hidden="1">
      <c r="A290" s="85" t="s">
        <v>228</v>
      </c>
      <c r="B290" s="100"/>
      <c r="C290" s="83"/>
      <c r="D290" s="83"/>
    </row>
    <row r="291" spans="1:4" s="10" customFormat="1" ht="15.75" hidden="1">
      <c r="A291" s="85" t="s">
        <v>227</v>
      </c>
      <c r="B291" s="100"/>
      <c r="C291" s="83"/>
      <c r="D291" s="83"/>
    </row>
    <row r="292" spans="1:4" s="10" customFormat="1" ht="15.75" hidden="1">
      <c r="A292" s="61" t="s">
        <v>219</v>
      </c>
      <c r="B292" s="100"/>
      <c r="C292" s="83"/>
      <c r="D292" s="83"/>
    </row>
    <row r="293" spans="1:4" s="10" customFormat="1" ht="31.5" hidden="1">
      <c r="A293" s="61" t="s">
        <v>220</v>
      </c>
      <c r="B293" s="100"/>
      <c r="C293" s="83"/>
      <c r="D293" s="83"/>
    </row>
    <row r="294" spans="1:4" s="10" customFormat="1" ht="15.75" hidden="1">
      <c r="A294" s="40" t="s">
        <v>160</v>
      </c>
      <c r="B294" s="100"/>
      <c r="C294" s="82">
        <f>SUM(C295:C297)</f>
        <v>0</v>
      </c>
      <c r="D294" s="82">
        <f>SUM(D295:D297)</f>
        <v>0</v>
      </c>
    </row>
    <row r="295" spans="1:4" s="10" customFormat="1" ht="15.75" hidden="1">
      <c r="A295" s="85" t="s">
        <v>388</v>
      </c>
      <c r="B295" s="98">
        <v>1</v>
      </c>
      <c r="C295" s="81">
        <f>SUMIF($B$285:$B$294,"1",C$285:C$294)</f>
        <v>0</v>
      </c>
      <c r="D295" s="81">
        <f>SUMIF($B$285:$B$294,"1",D$285:D$294)</f>
        <v>0</v>
      </c>
    </row>
    <row r="296" spans="1:4" s="10" customFormat="1" ht="15.75" hidden="1">
      <c r="A296" s="85" t="s">
        <v>232</v>
      </c>
      <c r="B296" s="98">
        <v>2</v>
      </c>
      <c r="C296" s="81">
        <f>SUMIF($B$285:$B$294,"2",C$285:C$294)</f>
        <v>0</v>
      </c>
      <c r="D296" s="81">
        <f>SUMIF($B$285:$B$294,"2",D$285:D$294)</f>
        <v>0</v>
      </c>
    </row>
    <row r="297" spans="1:4" s="10" customFormat="1" ht="15.75" hidden="1">
      <c r="A297" s="85" t="s">
        <v>124</v>
      </c>
      <c r="B297" s="98">
        <v>3</v>
      </c>
      <c r="C297" s="81">
        <f>SUMIF($B$285:$B$294,"3",C$285:C$294)</f>
        <v>0</v>
      </c>
      <c r="D297" s="81">
        <f>SUMIF($B$285:$B$294,"3",D$285:D$294)</f>
        <v>0</v>
      </c>
    </row>
    <row r="298" spans="1:4" s="10" customFormat="1" ht="15.75" hidden="1">
      <c r="A298" s="65" t="s">
        <v>161</v>
      </c>
      <c r="B298" s="100"/>
      <c r="C298" s="83"/>
      <c r="D298" s="83"/>
    </row>
    <row r="299" spans="1:4" s="10" customFormat="1" ht="15.75" hidden="1">
      <c r="A299" s="61" t="s">
        <v>217</v>
      </c>
      <c r="B299" s="100"/>
      <c r="C299" s="83"/>
      <c r="D299" s="83"/>
    </row>
    <row r="300" spans="1:4" s="10" customFormat="1" ht="31.5" hidden="1">
      <c r="A300" s="85" t="s">
        <v>437</v>
      </c>
      <c r="B300" s="100"/>
      <c r="C300" s="83"/>
      <c r="D300" s="83"/>
    </row>
    <row r="301" spans="1:4" s="10" customFormat="1" ht="31.5" hidden="1">
      <c r="A301" s="85" t="s">
        <v>229</v>
      </c>
      <c r="B301" s="100"/>
      <c r="C301" s="83"/>
      <c r="D301" s="83"/>
    </row>
    <row r="302" spans="1:4" s="10" customFormat="1" ht="31.5" hidden="1">
      <c r="A302" s="85" t="s">
        <v>438</v>
      </c>
      <c r="B302" s="100">
        <v>2</v>
      </c>
      <c r="C302" s="83"/>
      <c r="D302" s="83"/>
    </row>
    <row r="303" spans="1:4" s="10" customFormat="1" ht="15.75" hidden="1">
      <c r="A303" s="85" t="s">
        <v>228</v>
      </c>
      <c r="B303" s="100"/>
      <c r="C303" s="83"/>
      <c r="D303" s="83"/>
    </row>
    <row r="304" spans="1:4" s="10" customFormat="1" ht="15.75" hidden="1">
      <c r="A304" s="85" t="s">
        <v>227</v>
      </c>
      <c r="B304" s="100"/>
      <c r="C304" s="83"/>
      <c r="D304" s="83"/>
    </row>
    <row r="305" spans="1:4" s="10" customFormat="1" ht="15.75" hidden="1">
      <c r="A305" s="61" t="s">
        <v>219</v>
      </c>
      <c r="B305" s="100"/>
      <c r="C305" s="83"/>
      <c r="D305" s="83"/>
    </row>
    <row r="306" spans="1:4" s="10" customFormat="1" ht="31.5" hidden="1">
      <c r="A306" s="61" t="s">
        <v>220</v>
      </c>
      <c r="B306" s="100"/>
      <c r="C306" s="83"/>
      <c r="D306" s="83"/>
    </row>
    <row r="307" spans="1:4" s="10" customFormat="1" ht="15.75" hidden="1">
      <c r="A307" s="40" t="s">
        <v>161</v>
      </c>
      <c r="B307" s="100"/>
      <c r="C307" s="82">
        <f>SUM(C308:C310)</f>
        <v>0</v>
      </c>
      <c r="D307" s="82">
        <f>SUM(D308:D310)</f>
        <v>0</v>
      </c>
    </row>
    <row r="308" spans="1:4" s="10" customFormat="1" ht="15.75" hidden="1">
      <c r="A308" s="85" t="s">
        <v>388</v>
      </c>
      <c r="B308" s="98">
        <v>1</v>
      </c>
      <c r="C308" s="81">
        <f>SUMIF($B$298:$B$307,"1",C$298:C$307)</f>
        <v>0</v>
      </c>
      <c r="D308" s="81">
        <f>SUMIF($B$298:$B$307,"1",D$298:D$307)</f>
        <v>0</v>
      </c>
    </row>
    <row r="309" spans="1:4" s="10" customFormat="1" ht="15.75" hidden="1">
      <c r="A309" s="85" t="s">
        <v>232</v>
      </c>
      <c r="B309" s="98">
        <v>2</v>
      </c>
      <c r="C309" s="81">
        <f>SUMIF($B$298:$B$307,"2",C$298:C$307)</f>
        <v>0</v>
      </c>
      <c r="D309" s="81">
        <f>SUMIF($B$298:$B$307,"2",D$298:D$307)</f>
        <v>0</v>
      </c>
    </row>
    <row r="310" spans="1:4" s="10" customFormat="1" ht="15.75" hidden="1">
      <c r="A310" s="85" t="s">
        <v>124</v>
      </c>
      <c r="B310" s="98">
        <v>3</v>
      </c>
      <c r="C310" s="81">
        <f>SUMIF($B$298:$B$307,"3",C$298:C$307)</f>
        <v>0</v>
      </c>
      <c r="D310" s="81">
        <f>SUMIF($B$298:$B$307,"3",D$298:D$307)</f>
        <v>0</v>
      </c>
    </row>
    <row r="311" spans="1:4" s="10" customFormat="1" ht="16.5">
      <c r="A311" s="66" t="s">
        <v>88</v>
      </c>
      <c r="B311" s="101"/>
      <c r="C311" s="105">
        <f>C97+C129+C160+C218++C238+C252+C265+C273+C280+C294+C307</f>
        <v>80765896</v>
      </c>
      <c r="D311" s="105">
        <f>D97+D129+D160+D218++D238+D252+D265+D273+D280+D294+D307</f>
        <v>175989335</v>
      </c>
    </row>
    <row r="312" ht="15.75"/>
    <row r="313" ht="15.75"/>
    <row r="314" ht="15.75">
      <c r="C314" s="183"/>
    </row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</sheetData>
  <sheetProtection/>
  <mergeCells count="2">
    <mergeCell ref="A1:D1"/>
    <mergeCell ref="A2:D2"/>
  </mergeCells>
  <printOptions horizontalCentered="1"/>
  <pageMargins left="0.5118110236220472" right="0.31496062992125984" top="0.6692913385826772" bottom="0.6299212598425197" header="0.31496062992125984" footer="0.31496062992125984"/>
  <pageSetup fitToHeight="2" fitToWidth="1" horizontalDpi="600" verticalDpi="600" orientation="portrait" paperSize="9" scale="6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1"/>
  <sheetViews>
    <sheetView zoomScalePageLayoutView="0" workbookViewId="0" topLeftCell="A1">
      <selection activeCell="E59" sqref="E1:E16384"/>
    </sheetView>
  </sheetViews>
  <sheetFormatPr defaultColWidth="9.140625" defaultRowHeight="15"/>
  <cols>
    <col min="1" max="1" width="62.00390625" style="16" customWidth="1"/>
    <col min="2" max="2" width="6.00390625" style="99" customWidth="1"/>
    <col min="3" max="3" width="12.140625" style="99" customWidth="1"/>
    <col min="4" max="4" width="12.140625" style="16" customWidth="1"/>
    <col min="5" max="16384" width="9.140625" style="16" customWidth="1"/>
  </cols>
  <sheetData>
    <row r="1" spans="1:4" ht="15.75" customHeight="1">
      <c r="A1" s="249" t="s">
        <v>602</v>
      </c>
      <c r="B1" s="249"/>
      <c r="C1" s="249"/>
      <c r="D1" s="249"/>
    </row>
    <row r="2" spans="1:4" ht="15.75">
      <c r="A2" s="232" t="s">
        <v>449</v>
      </c>
      <c r="B2" s="232"/>
      <c r="C2" s="232"/>
      <c r="D2" s="232"/>
    </row>
    <row r="3" ht="15.75">
      <c r="A3" s="42"/>
    </row>
    <row r="4" spans="1:4" s="10" customFormat="1" ht="31.5">
      <c r="A4" s="17" t="s">
        <v>9</v>
      </c>
      <c r="B4" s="17" t="s">
        <v>140</v>
      </c>
      <c r="C4" s="38" t="s">
        <v>4</v>
      </c>
      <c r="D4" s="38" t="s">
        <v>666</v>
      </c>
    </row>
    <row r="5" spans="1:4" s="10" customFormat="1" ht="16.5">
      <c r="A5" s="66" t="s">
        <v>86</v>
      </c>
      <c r="B5" s="101"/>
      <c r="C5" s="81"/>
      <c r="D5" s="81"/>
    </row>
    <row r="6" spans="1:4" s="10" customFormat="1" ht="15.75">
      <c r="A6" s="65" t="s">
        <v>79</v>
      </c>
      <c r="B6" s="100"/>
      <c r="C6" s="81"/>
      <c r="D6" s="81"/>
    </row>
    <row r="7" spans="1:4" s="10" customFormat="1" ht="15.75">
      <c r="A7" s="40" t="s">
        <v>168</v>
      </c>
      <c r="B7" s="100"/>
      <c r="C7" s="82">
        <f>SUM(C8:C10)</f>
        <v>39218430</v>
      </c>
      <c r="D7" s="82">
        <f>SUM(D8:D10)</f>
        <v>40640430</v>
      </c>
    </row>
    <row r="8" spans="1:4" s="10" customFormat="1" ht="15.75">
      <c r="A8" s="85" t="s">
        <v>388</v>
      </c>
      <c r="B8" s="98">
        <v>1</v>
      </c>
      <c r="C8" s="81">
        <f>COFOG!C62</f>
        <v>0</v>
      </c>
      <c r="D8" s="81">
        <f>COFOG!D62</f>
        <v>0</v>
      </c>
    </row>
    <row r="9" spans="1:4" s="10" customFormat="1" ht="15.75">
      <c r="A9" s="85" t="s">
        <v>232</v>
      </c>
      <c r="B9" s="98">
        <v>2</v>
      </c>
      <c r="C9" s="81">
        <f>COFOG!C63</f>
        <v>37681430</v>
      </c>
      <c r="D9" s="81">
        <f>COFOG!D63</f>
        <v>39103430</v>
      </c>
    </row>
    <row r="10" spans="1:4" s="10" customFormat="1" ht="15.75">
      <c r="A10" s="85" t="s">
        <v>124</v>
      </c>
      <c r="B10" s="98">
        <v>3</v>
      </c>
      <c r="C10" s="81">
        <f>COFOG!C64</f>
        <v>1537000</v>
      </c>
      <c r="D10" s="81">
        <f>COFOG!D64</f>
        <v>1537000</v>
      </c>
    </row>
    <row r="11" spans="1:4" s="10" customFormat="1" ht="31.5">
      <c r="A11" s="40" t="s">
        <v>170</v>
      </c>
      <c r="B11" s="100"/>
      <c r="C11" s="82">
        <f>SUM(C12:C14)</f>
        <v>4520306</v>
      </c>
      <c r="D11" s="82">
        <f>SUM(D12:D14)</f>
        <v>4797596</v>
      </c>
    </row>
    <row r="12" spans="1:4" s="10" customFormat="1" ht="15.75">
      <c r="A12" s="85" t="s">
        <v>388</v>
      </c>
      <c r="B12" s="98">
        <v>1</v>
      </c>
      <c r="C12" s="81">
        <f>COFOG!E62</f>
        <v>0</v>
      </c>
      <c r="D12" s="81">
        <f>COFOG!F62</f>
        <v>0</v>
      </c>
    </row>
    <row r="13" spans="1:4" s="10" customFormat="1" ht="15.75">
      <c r="A13" s="85" t="s">
        <v>232</v>
      </c>
      <c r="B13" s="98">
        <v>2</v>
      </c>
      <c r="C13" s="81">
        <f>COFOG!E63</f>
        <v>4214906</v>
      </c>
      <c r="D13" s="81">
        <f>COFOG!F63</f>
        <v>4492196</v>
      </c>
    </row>
    <row r="14" spans="1:4" s="10" customFormat="1" ht="15.75">
      <c r="A14" s="85" t="s">
        <v>124</v>
      </c>
      <c r="B14" s="98">
        <v>3</v>
      </c>
      <c r="C14" s="81">
        <f>COFOG!E64</f>
        <v>305400</v>
      </c>
      <c r="D14" s="81">
        <f>COFOG!F64</f>
        <v>305400</v>
      </c>
    </row>
    <row r="15" spans="1:4" s="10" customFormat="1" ht="15.75">
      <c r="A15" s="40" t="s">
        <v>171</v>
      </c>
      <c r="B15" s="100"/>
      <c r="C15" s="82">
        <f>SUM(C16:C18)</f>
        <v>15929724</v>
      </c>
      <c r="D15" s="82">
        <f>SUM(D16:D18)</f>
        <v>18061823</v>
      </c>
    </row>
    <row r="16" spans="1:4" s="10" customFormat="1" ht="15.75">
      <c r="A16" s="85" t="s">
        <v>388</v>
      </c>
      <c r="B16" s="98">
        <v>1</v>
      </c>
      <c r="C16" s="81">
        <f>COFOG!G62</f>
        <v>0</v>
      </c>
      <c r="D16" s="81">
        <f>COFOG!H62</f>
        <v>0</v>
      </c>
    </row>
    <row r="17" spans="1:4" s="10" customFormat="1" ht="15.75">
      <c r="A17" s="85" t="s">
        <v>232</v>
      </c>
      <c r="B17" s="98">
        <v>2</v>
      </c>
      <c r="C17" s="81">
        <f>COFOG!G63</f>
        <v>15929724</v>
      </c>
      <c r="D17" s="81">
        <f>COFOG!H63</f>
        <v>18061823</v>
      </c>
    </row>
    <row r="18" spans="1:4" s="10" customFormat="1" ht="15.75">
      <c r="A18" s="85" t="s">
        <v>124</v>
      </c>
      <c r="B18" s="98">
        <v>3</v>
      </c>
      <c r="C18" s="81">
        <f>COFOG!G64</f>
        <v>0</v>
      </c>
      <c r="D18" s="81">
        <f>COFOG!H64</f>
        <v>0</v>
      </c>
    </row>
    <row r="19" spans="1:4" s="10" customFormat="1" ht="15.75">
      <c r="A19" s="65" t="s">
        <v>172</v>
      </c>
      <c r="B19" s="100"/>
      <c r="C19" s="81"/>
      <c r="D19" s="81"/>
    </row>
    <row r="20" spans="1:4" s="10" customFormat="1" ht="15.75" hidden="1">
      <c r="A20" s="107" t="s">
        <v>175</v>
      </c>
      <c r="B20" s="100"/>
      <c r="C20" s="81">
        <f>SUM(C21:C22)</f>
        <v>0</v>
      </c>
      <c r="D20" s="81">
        <f>SUM(D21:D22)</f>
        <v>0</v>
      </c>
    </row>
    <row r="21" spans="1:4" s="10" customFormat="1" ht="31.5" hidden="1">
      <c r="A21" s="85" t="s">
        <v>181</v>
      </c>
      <c r="B21" s="100">
        <v>2</v>
      </c>
      <c r="C21" s="81"/>
      <c r="D21" s="81"/>
    </row>
    <row r="22" spans="1:4" s="10" customFormat="1" ht="15.75" hidden="1">
      <c r="A22" s="85" t="s">
        <v>182</v>
      </c>
      <c r="B22" s="100">
        <v>2</v>
      </c>
      <c r="C22" s="81"/>
      <c r="D22" s="81"/>
    </row>
    <row r="23" spans="1:4" s="10" customFormat="1" ht="15" customHeight="1" hidden="1">
      <c r="A23" s="108" t="s">
        <v>173</v>
      </c>
      <c r="B23" s="100"/>
      <c r="C23" s="81">
        <f>SUM(C20:C20)</f>
        <v>0</v>
      </c>
      <c r="D23" s="81">
        <f>SUM(D20:D20)</f>
        <v>0</v>
      </c>
    </row>
    <row r="24" spans="1:4" s="10" customFormat="1" ht="15.75" hidden="1">
      <c r="A24" s="61" t="s">
        <v>183</v>
      </c>
      <c r="B24" s="100"/>
      <c r="C24" s="81"/>
      <c r="D24" s="81"/>
    </row>
    <row r="25" spans="1:4" s="10" customFormat="1" ht="47.25" hidden="1">
      <c r="A25" s="106" t="s">
        <v>180</v>
      </c>
      <c r="B25" s="100">
        <v>2</v>
      </c>
      <c r="C25" s="81"/>
      <c r="D25" s="81"/>
    </row>
    <row r="26" spans="1:4" s="10" customFormat="1" ht="47.25" hidden="1">
      <c r="A26" s="106" t="s">
        <v>180</v>
      </c>
      <c r="B26" s="100">
        <v>3</v>
      </c>
      <c r="C26" s="81"/>
      <c r="D26" s="81"/>
    </row>
    <row r="27" spans="1:4" s="10" customFormat="1" ht="15.75" hidden="1">
      <c r="A27" s="108" t="s">
        <v>179</v>
      </c>
      <c r="B27" s="100"/>
      <c r="C27" s="81">
        <f>SUM(C25:C26)</f>
        <v>0</v>
      </c>
      <c r="D27" s="81">
        <f>SUM(D25:D26)</f>
        <v>0</v>
      </c>
    </row>
    <row r="28" spans="1:4" s="10" customFormat="1" ht="15.75" hidden="1">
      <c r="A28" s="107" t="s">
        <v>176</v>
      </c>
      <c r="B28" s="100"/>
      <c r="C28" s="81">
        <f>SUM(C29:C29)</f>
        <v>0</v>
      </c>
      <c r="D28" s="81">
        <f>SUM(D29:D29)</f>
        <v>0</v>
      </c>
    </row>
    <row r="29" spans="1:4" s="10" customFormat="1" ht="15.75" hidden="1">
      <c r="A29" s="85" t="s">
        <v>420</v>
      </c>
      <c r="B29" s="100">
        <v>2</v>
      </c>
      <c r="C29" s="81"/>
      <c r="D29" s="81"/>
    </row>
    <row r="30" spans="1:4" s="10" customFormat="1" ht="15.75" hidden="1">
      <c r="A30" s="85" t="s">
        <v>177</v>
      </c>
      <c r="B30" s="100">
        <v>2</v>
      </c>
      <c r="C30" s="81"/>
      <c r="D30" s="81"/>
    </row>
    <row r="31" spans="1:4" s="10" customFormat="1" ht="31.5" hidden="1">
      <c r="A31" s="85" t="s">
        <v>178</v>
      </c>
      <c r="B31" s="100">
        <v>2</v>
      </c>
      <c r="C31" s="81"/>
      <c r="D31" s="81"/>
    </row>
    <row r="32" spans="1:4" s="10" customFormat="1" ht="15.75">
      <c r="A32" s="85" t="s">
        <v>396</v>
      </c>
      <c r="B32" s="100"/>
      <c r="C32" s="81">
        <f>C33+C48</f>
        <v>4640200</v>
      </c>
      <c r="D32" s="81">
        <f>D33+D48</f>
        <v>4640200</v>
      </c>
    </row>
    <row r="33" spans="1:4" s="10" customFormat="1" ht="15.75">
      <c r="A33" s="85" t="s">
        <v>397</v>
      </c>
      <c r="B33" s="100"/>
      <c r="C33" s="81">
        <f>SUM(C34:C47)</f>
        <v>4640200</v>
      </c>
      <c r="D33" s="81">
        <f>SUM(D34:D47)</f>
        <v>4640200</v>
      </c>
    </row>
    <row r="34" spans="1:4" s="10" customFormat="1" ht="15.75">
      <c r="A34" s="85" t="s">
        <v>399</v>
      </c>
      <c r="B34" s="100">
        <v>2</v>
      </c>
      <c r="C34" s="81">
        <v>650000</v>
      </c>
      <c r="D34" s="81">
        <v>650000</v>
      </c>
    </row>
    <row r="35" spans="1:4" s="10" customFormat="1" ht="31.5">
      <c r="A35" s="85" t="s">
        <v>407</v>
      </c>
      <c r="B35" s="100">
        <v>2</v>
      </c>
      <c r="C35" s="81">
        <v>1165200</v>
      </c>
      <c r="D35" s="81">
        <v>1165200</v>
      </c>
    </row>
    <row r="36" spans="1:4" s="10" customFormat="1" ht="31.5">
      <c r="A36" s="85" t="s">
        <v>515</v>
      </c>
      <c r="B36" s="100">
        <v>2</v>
      </c>
      <c r="C36" s="81">
        <v>780000</v>
      </c>
      <c r="D36" s="81">
        <v>780000</v>
      </c>
    </row>
    <row r="37" spans="1:4" s="10" customFormat="1" ht="31.5" hidden="1">
      <c r="A37" s="85" t="s">
        <v>400</v>
      </c>
      <c r="B37" s="100">
        <v>2</v>
      </c>
      <c r="C37" s="81"/>
      <c r="D37" s="81"/>
    </row>
    <row r="38" spans="1:4" s="10" customFormat="1" ht="31.5">
      <c r="A38" s="85" t="s">
        <v>408</v>
      </c>
      <c r="B38" s="100">
        <v>2</v>
      </c>
      <c r="C38" s="81">
        <v>100000</v>
      </c>
      <c r="D38" s="81">
        <v>100000</v>
      </c>
    </row>
    <row r="39" spans="1:4" s="10" customFormat="1" ht="31.5">
      <c r="A39" s="85" t="s">
        <v>406</v>
      </c>
      <c r="B39" s="100">
        <v>2</v>
      </c>
      <c r="C39" s="81">
        <v>100000</v>
      </c>
      <c r="D39" s="81">
        <v>100000</v>
      </c>
    </row>
    <row r="40" spans="1:4" s="10" customFormat="1" ht="15.75">
      <c r="A40" s="85" t="s">
        <v>405</v>
      </c>
      <c r="B40" s="100">
        <v>2</v>
      </c>
      <c r="C40" s="81">
        <v>200000</v>
      </c>
      <c r="D40" s="81">
        <v>200000</v>
      </c>
    </row>
    <row r="41" spans="1:4" s="10" customFormat="1" ht="15.75">
      <c r="A41" s="85" t="s">
        <v>404</v>
      </c>
      <c r="B41" s="100">
        <v>2</v>
      </c>
      <c r="C41" s="81">
        <v>680000</v>
      </c>
      <c r="D41" s="81">
        <v>680000</v>
      </c>
    </row>
    <row r="42" spans="1:4" s="10" customFormat="1" ht="15.75">
      <c r="A42" s="85" t="s">
        <v>403</v>
      </c>
      <c r="B42" s="100">
        <v>2</v>
      </c>
      <c r="C42" s="81">
        <v>480000</v>
      </c>
      <c r="D42" s="81">
        <v>480000</v>
      </c>
    </row>
    <row r="43" spans="1:4" s="10" customFormat="1" ht="31.5">
      <c r="A43" s="85" t="s">
        <v>402</v>
      </c>
      <c r="B43" s="100">
        <v>2</v>
      </c>
      <c r="C43" s="81">
        <v>200000</v>
      </c>
      <c r="D43" s="81">
        <v>200000</v>
      </c>
    </row>
    <row r="44" spans="1:4" s="10" customFormat="1" ht="15.75">
      <c r="A44" s="85" t="s">
        <v>453</v>
      </c>
      <c r="B44" s="100">
        <v>2</v>
      </c>
      <c r="C44" s="81">
        <v>35000</v>
      </c>
      <c r="D44" s="81">
        <v>35000</v>
      </c>
    </row>
    <row r="45" spans="1:4" s="10" customFormat="1" ht="15.75" hidden="1">
      <c r="A45" s="85" t="s">
        <v>401</v>
      </c>
      <c r="B45" s="100">
        <v>2</v>
      </c>
      <c r="C45" s="81"/>
      <c r="D45" s="81"/>
    </row>
    <row r="46" spans="1:4" s="10" customFormat="1" ht="15.75">
      <c r="A46" s="85" t="s">
        <v>409</v>
      </c>
      <c r="B46" s="100">
        <v>2</v>
      </c>
      <c r="C46" s="81">
        <v>250000</v>
      </c>
      <c r="D46" s="81">
        <v>250000</v>
      </c>
    </row>
    <row r="47" spans="1:4" s="10" customFormat="1" ht="15.75" hidden="1">
      <c r="A47" s="85" t="s">
        <v>410</v>
      </c>
      <c r="B47" s="100">
        <v>2</v>
      </c>
      <c r="C47" s="81"/>
      <c r="D47" s="81"/>
    </row>
    <row r="48" spans="1:4" s="10" customFormat="1" ht="15.75" hidden="1">
      <c r="A48" s="85" t="s">
        <v>398</v>
      </c>
      <c r="B48" s="100"/>
      <c r="C48" s="81">
        <f>SUM(C49:C58)</f>
        <v>0</v>
      </c>
      <c r="D48" s="81">
        <f>SUM(D49:D58)</f>
        <v>0</v>
      </c>
    </row>
    <row r="49" spans="1:4" s="10" customFormat="1" ht="15.75" hidden="1">
      <c r="A49" s="85" t="s">
        <v>411</v>
      </c>
      <c r="B49" s="100">
        <v>2</v>
      </c>
      <c r="C49" s="81"/>
      <c r="D49" s="81"/>
    </row>
    <row r="50" spans="1:4" s="10" customFormat="1" ht="31.5" hidden="1">
      <c r="A50" s="85" t="s">
        <v>412</v>
      </c>
      <c r="B50" s="100">
        <v>2</v>
      </c>
      <c r="C50" s="81"/>
      <c r="D50" s="81"/>
    </row>
    <row r="51" spans="1:4" s="10" customFormat="1" ht="31.5" hidden="1">
      <c r="A51" s="85" t="s">
        <v>413</v>
      </c>
      <c r="B51" s="100">
        <v>2</v>
      </c>
      <c r="C51" s="81"/>
      <c r="D51" s="81"/>
    </row>
    <row r="52" spans="1:4" s="10" customFormat="1" ht="15.75" hidden="1">
      <c r="A52" s="85" t="s">
        <v>414</v>
      </c>
      <c r="B52" s="100">
        <v>2</v>
      </c>
      <c r="C52" s="81"/>
      <c r="D52" s="81"/>
    </row>
    <row r="53" spans="1:4" s="10" customFormat="1" ht="15.75" hidden="1">
      <c r="A53" s="85" t="s">
        <v>415</v>
      </c>
      <c r="B53" s="100">
        <v>2</v>
      </c>
      <c r="C53" s="81"/>
      <c r="D53" s="81"/>
    </row>
    <row r="54" spans="1:4" s="10" customFormat="1" ht="15.75" hidden="1">
      <c r="A54" s="85" t="s">
        <v>416</v>
      </c>
      <c r="B54" s="100">
        <v>2</v>
      </c>
      <c r="C54" s="81"/>
      <c r="D54" s="81"/>
    </row>
    <row r="55" spans="1:4" s="10" customFormat="1" ht="15.75" hidden="1">
      <c r="A55" s="85" t="s">
        <v>417</v>
      </c>
      <c r="B55" s="100">
        <v>2</v>
      </c>
      <c r="C55" s="81"/>
      <c r="D55" s="81"/>
    </row>
    <row r="56" spans="1:4" s="10" customFormat="1" ht="15.75" hidden="1">
      <c r="A56" s="85" t="s">
        <v>452</v>
      </c>
      <c r="B56" s="100">
        <v>2</v>
      </c>
      <c r="C56" s="81"/>
      <c r="D56" s="81"/>
    </row>
    <row r="57" spans="1:4" s="10" customFormat="1" ht="15.75" hidden="1">
      <c r="A57" s="85" t="s">
        <v>418</v>
      </c>
      <c r="B57" s="100">
        <v>2</v>
      </c>
      <c r="C57" s="81"/>
      <c r="D57" s="81"/>
    </row>
    <row r="58" spans="1:4" s="10" customFormat="1" ht="15.75" hidden="1">
      <c r="A58" s="85" t="s">
        <v>419</v>
      </c>
      <c r="B58" s="100">
        <v>2</v>
      </c>
      <c r="C58" s="81"/>
      <c r="D58" s="81"/>
    </row>
    <row r="59" spans="1:4" s="10" customFormat="1" ht="15.75">
      <c r="A59" s="108" t="s">
        <v>174</v>
      </c>
      <c r="B59" s="100"/>
      <c r="C59" s="81">
        <f>SUM(C30:C32)+SUM(C28:C28)</f>
        <v>4640200</v>
      </c>
      <c r="D59" s="81">
        <f>SUM(D30:D32)+SUM(D28:D28)</f>
        <v>4640200</v>
      </c>
    </row>
    <row r="60" spans="1:4" s="10" customFormat="1" ht="15.75">
      <c r="A60" s="40" t="s">
        <v>172</v>
      </c>
      <c r="B60" s="100"/>
      <c r="C60" s="82">
        <f>SUM(C61:C63)</f>
        <v>4640200</v>
      </c>
      <c r="D60" s="82">
        <f>SUM(D61:D63)</f>
        <v>4640200</v>
      </c>
    </row>
    <row r="61" spans="1:4" s="10" customFormat="1" ht="15.75">
      <c r="A61" s="85" t="s">
        <v>388</v>
      </c>
      <c r="B61" s="98">
        <v>1</v>
      </c>
      <c r="C61" s="81">
        <f>SUMIF($B$19:$B$60,"1",C$19:C$60)</f>
        <v>0</v>
      </c>
      <c r="D61" s="81">
        <f>SUMIF($B$19:$B$60,"1",D$19:D$60)</f>
        <v>0</v>
      </c>
    </row>
    <row r="62" spans="1:4" s="10" customFormat="1" ht="15.75">
      <c r="A62" s="85" t="s">
        <v>232</v>
      </c>
      <c r="B62" s="98">
        <v>2</v>
      </c>
      <c r="C62" s="81">
        <f>SUMIF($B$19:$B$60,"2",C$19:C$60)</f>
        <v>4640200</v>
      </c>
      <c r="D62" s="81">
        <f>SUMIF($B$19:$B$60,"2",D$19:D$60)</f>
        <v>4640200</v>
      </c>
    </row>
    <row r="63" spans="1:4" s="10" customFormat="1" ht="15.75">
      <c r="A63" s="85" t="s">
        <v>124</v>
      </c>
      <c r="B63" s="98">
        <v>3</v>
      </c>
      <c r="C63" s="81">
        <f>SUMIF($B$19:$B$60,"3",C$19:C$60)</f>
        <v>0</v>
      </c>
      <c r="D63" s="81">
        <f>SUMIF($B$19:$B$60,"3",D$19:D$60)</f>
        <v>0</v>
      </c>
    </row>
    <row r="64" spans="1:4" s="10" customFormat="1" ht="15.75">
      <c r="A64" s="64" t="s">
        <v>233</v>
      </c>
      <c r="B64" s="17"/>
      <c r="C64" s="81"/>
      <c r="D64" s="81"/>
    </row>
    <row r="65" spans="1:4" s="10" customFormat="1" ht="15.75" hidden="1">
      <c r="A65" s="61" t="s">
        <v>186</v>
      </c>
      <c r="B65" s="17"/>
      <c r="C65" s="81"/>
      <c r="D65" s="81"/>
    </row>
    <row r="66" spans="1:4" s="10" customFormat="1" ht="31.5">
      <c r="A66" s="61" t="s">
        <v>423</v>
      </c>
      <c r="B66" s="17">
        <v>2</v>
      </c>
      <c r="C66" s="81">
        <v>0</v>
      </c>
      <c r="D66" s="81">
        <v>108193</v>
      </c>
    </row>
    <row r="67" spans="1:4" s="10" customFormat="1" ht="31.5" hidden="1">
      <c r="A67" s="61" t="s">
        <v>583</v>
      </c>
      <c r="B67" s="17">
        <v>2</v>
      </c>
      <c r="C67" s="81"/>
      <c r="D67" s="81"/>
    </row>
    <row r="68" spans="1:4" s="10" customFormat="1" ht="31.5" hidden="1">
      <c r="A68" s="61" t="s">
        <v>422</v>
      </c>
      <c r="B68" s="17"/>
      <c r="C68" s="81"/>
      <c r="D68" s="81"/>
    </row>
    <row r="69" spans="1:4" s="10" customFormat="1" ht="15.75" hidden="1">
      <c r="A69" s="61" t="s">
        <v>421</v>
      </c>
      <c r="B69" s="17"/>
      <c r="C69" s="81"/>
      <c r="D69" s="81"/>
    </row>
    <row r="70" spans="1:4" s="10" customFormat="1" ht="15.75" hidden="1">
      <c r="A70" s="61"/>
      <c r="B70" s="17"/>
      <c r="C70" s="81"/>
      <c r="D70" s="81"/>
    </row>
    <row r="71" spans="1:4" s="10" customFormat="1" ht="31.5" hidden="1">
      <c r="A71" s="61" t="s">
        <v>184</v>
      </c>
      <c r="B71" s="17"/>
      <c r="C71" s="81"/>
      <c r="D71" s="81"/>
    </row>
    <row r="72" spans="1:4" s="10" customFormat="1" ht="15.75" hidden="1">
      <c r="A72" s="61"/>
      <c r="B72" s="17"/>
      <c r="C72" s="81"/>
      <c r="D72" s="81"/>
    </row>
    <row r="73" spans="1:4" s="10" customFormat="1" ht="31.5" hidden="1">
      <c r="A73" s="61" t="s">
        <v>185</v>
      </c>
      <c r="B73" s="17"/>
      <c r="C73" s="81"/>
      <c r="D73" s="81"/>
    </row>
    <row r="74" spans="1:4" s="10" customFormat="1" ht="15.75" hidden="1">
      <c r="A74" s="61"/>
      <c r="B74" s="17"/>
      <c r="C74" s="81"/>
      <c r="D74" s="81"/>
    </row>
    <row r="75" spans="1:4" s="10" customFormat="1" ht="31.5" hidden="1">
      <c r="A75" s="61" t="s">
        <v>188</v>
      </c>
      <c r="B75" s="17"/>
      <c r="C75" s="81"/>
      <c r="D75" s="81"/>
    </row>
    <row r="76" spans="1:4" s="10" customFormat="1" ht="15.75">
      <c r="A76" s="85" t="s">
        <v>144</v>
      </c>
      <c r="B76" s="100">
        <v>2</v>
      </c>
      <c r="C76" s="81">
        <v>200000</v>
      </c>
      <c r="D76" s="81">
        <v>200000</v>
      </c>
    </row>
    <row r="77" spans="1:4" s="10" customFormat="1" ht="15.75" hidden="1">
      <c r="A77" s="84" t="s">
        <v>118</v>
      </c>
      <c r="B77" s="17"/>
      <c r="C77" s="81"/>
      <c r="D77" s="81"/>
    </row>
    <row r="78" spans="1:4" s="10" customFormat="1" ht="15.75">
      <c r="A78" s="107" t="s">
        <v>143</v>
      </c>
      <c r="B78" s="17"/>
      <c r="C78" s="81">
        <f>SUM(C76:C77)</f>
        <v>200000</v>
      </c>
      <c r="D78" s="81">
        <f>SUM(D76:D77)</f>
        <v>200000</v>
      </c>
    </row>
    <row r="79" spans="1:4" s="10" customFormat="1" ht="15.75">
      <c r="A79" s="85" t="s">
        <v>129</v>
      </c>
      <c r="B79" s="17">
        <v>2</v>
      </c>
      <c r="C79" s="81">
        <v>900691</v>
      </c>
      <c r="D79" s="81">
        <v>900691</v>
      </c>
    </row>
    <row r="80" spans="1:4" s="10" customFormat="1" ht="15.75" hidden="1">
      <c r="A80" s="84" t="s">
        <v>445</v>
      </c>
      <c r="B80" s="100">
        <v>2</v>
      </c>
      <c r="C80" s="81"/>
      <c r="D80" s="81"/>
    </row>
    <row r="81" spans="1:4" s="10" customFormat="1" ht="15.75">
      <c r="A81" s="84" t="s">
        <v>607</v>
      </c>
      <c r="B81" s="100">
        <v>2</v>
      </c>
      <c r="C81" s="81">
        <v>50930</v>
      </c>
      <c r="D81" s="81">
        <v>50930</v>
      </c>
    </row>
    <row r="82" spans="1:4" s="10" customFormat="1" ht="15.75" hidden="1">
      <c r="A82" s="84" t="s">
        <v>446</v>
      </c>
      <c r="B82" s="100">
        <v>2</v>
      </c>
      <c r="C82" s="81"/>
      <c r="D82" s="81"/>
    </row>
    <row r="83" spans="1:4" s="10" customFormat="1" ht="15.75" hidden="1">
      <c r="A83" s="84" t="s">
        <v>454</v>
      </c>
      <c r="B83" s="100">
        <v>2</v>
      </c>
      <c r="C83" s="81"/>
      <c r="D83" s="81"/>
    </row>
    <row r="84" spans="1:4" s="10" customFormat="1" ht="15.75" hidden="1">
      <c r="A84" s="84" t="s">
        <v>447</v>
      </c>
      <c r="B84" s="100">
        <v>2</v>
      </c>
      <c r="C84" s="81"/>
      <c r="D84" s="81"/>
    </row>
    <row r="85" spans="1:4" s="10" customFormat="1" ht="15.75" hidden="1">
      <c r="A85" s="84" t="s">
        <v>616</v>
      </c>
      <c r="B85" s="100">
        <v>2</v>
      </c>
      <c r="C85" s="81"/>
      <c r="D85" s="81"/>
    </row>
    <row r="86" spans="1:4" s="10" customFormat="1" ht="15.75">
      <c r="A86" s="135" t="s">
        <v>539</v>
      </c>
      <c r="B86" s="100">
        <v>2</v>
      </c>
      <c r="C86" s="81">
        <v>75432</v>
      </c>
      <c r="D86" s="81">
        <v>75432</v>
      </c>
    </row>
    <row r="87" spans="1:4" s="10" customFormat="1" ht="31.5">
      <c r="A87" s="107" t="s">
        <v>189</v>
      </c>
      <c r="B87" s="17"/>
      <c r="C87" s="81">
        <f>SUM(C79:C86)</f>
        <v>1027053</v>
      </c>
      <c r="D87" s="81">
        <f>SUM(D79:D86)</f>
        <v>1027053</v>
      </c>
    </row>
    <row r="88" spans="1:4" s="10" customFormat="1" ht="15.75">
      <c r="A88" s="84" t="s">
        <v>605</v>
      </c>
      <c r="B88" s="100">
        <v>2</v>
      </c>
      <c r="C88" s="81">
        <v>455475</v>
      </c>
      <c r="D88" s="81">
        <v>455475</v>
      </c>
    </row>
    <row r="89" spans="1:4" s="10" customFormat="1" ht="15.75">
      <c r="A89" s="84" t="s">
        <v>606</v>
      </c>
      <c r="B89" s="100">
        <v>2</v>
      </c>
      <c r="C89" s="81">
        <v>169152</v>
      </c>
      <c r="D89" s="81">
        <v>169152</v>
      </c>
    </row>
    <row r="90" spans="1:4" s="10" customFormat="1" ht="15.75" hidden="1">
      <c r="A90" s="84" t="s">
        <v>458</v>
      </c>
      <c r="B90" s="100">
        <v>2</v>
      </c>
      <c r="C90" s="81"/>
      <c r="D90" s="81"/>
    </row>
    <row r="91" spans="1:4" s="10" customFormat="1" ht="15.75" hidden="1">
      <c r="A91" s="84" t="s">
        <v>459</v>
      </c>
      <c r="B91" s="100">
        <v>2</v>
      </c>
      <c r="C91" s="81"/>
      <c r="D91" s="81"/>
    </row>
    <row r="92" spans="1:4" s="10" customFormat="1" ht="15.75" hidden="1">
      <c r="A92" s="84" t="s">
        <v>460</v>
      </c>
      <c r="B92" s="100">
        <v>2</v>
      </c>
      <c r="C92" s="81"/>
      <c r="D92" s="81"/>
    </row>
    <row r="93" spans="1:4" s="10" customFormat="1" ht="15.75">
      <c r="A93" s="84" t="s">
        <v>608</v>
      </c>
      <c r="B93" s="100">
        <v>2</v>
      </c>
      <c r="C93" s="81">
        <v>314304</v>
      </c>
      <c r="D93" s="81">
        <v>314304</v>
      </c>
    </row>
    <row r="94" spans="1:4" s="10" customFormat="1" ht="15.75">
      <c r="A94" s="84" t="s">
        <v>609</v>
      </c>
      <c r="B94" s="17">
        <v>2</v>
      </c>
      <c r="C94" s="81">
        <v>252386</v>
      </c>
      <c r="D94" s="81">
        <v>252386</v>
      </c>
    </row>
    <row r="95" spans="1:4" s="10" customFormat="1" ht="15.75" hidden="1">
      <c r="A95" s="84" t="s">
        <v>463</v>
      </c>
      <c r="B95" s="17">
        <v>2</v>
      </c>
      <c r="C95" s="81"/>
      <c r="D95" s="81"/>
    </row>
    <row r="96" spans="1:4" s="10" customFormat="1" ht="15.75" hidden="1">
      <c r="A96" s="84" t="s">
        <v>516</v>
      </c>
      <c r="B96" s="17">
        <v>2</v>
      </c>
      <c r="C96" s="81"/>
      <c r="D96" s="81"/>
    </row>
    <row r="97" spans="1:4" s="10" customFormat="1" ht="15.75" hidden="1">
      <c r="A97" s="84" t="s">
        <v>118</v>
      </c>
      <c r="B97" s="17"/>
      <c r="C97" s="81"/>
      <c r="D97" s="81"/>
    </row>
    <row r="98" spans="1:4" s="10" customFormat="1" ht="15.75">
      <c r="A98" s="107" t="s">
        <v>190</v>
      </c>
      <c r="B98" s="17"/>
      <c r="C98" s="81">
        <f>SUM(C88:C97)</f>
        <v>1191317</v>
      </c>
      <c r="D98" s="81">
        <f>SUM(D88:D97)</f>
        <v>1191317</v>
      </c>
    </row>
    <row r="99" spans="1:4" s="10" customFormat="1" ht="31.5">
      <c r="A99" s="108" t="s">
        <v>187</v>
      </c>
      <c r="B99" s="17"/>
      <c r="C99" s="81">
        <f>C78+C87+C98</f>
        <v>2418370</v>
      </c>
      <c r="D99" s="81">
        <f>D78+D87+D98</f>
        <v>2418370</v>
      </c>
    </row>
    <row r="100" spans="1:4" s="10" customFormat="1" ht="15.75" hidden="1">
      <c r="A100" s="61"/>
      <c r="B100" s="100"/>
      <c r="C100" s="81"/>
      <c r="D100" s="81"/>
    </row>
    <row r="101" spans="1:4" s="10" customFormat="1" ht="31.5" hidden="1">
      <c r="A101" s="61" t="s">
        <v>191</v>
      </c>
      <c r="B101" s="100"/>
      <c r="C101" s="81"/>
      <c r="D101" s="81"/>
    </row>
    <row r="102" spans="1:4" s="10" customFormat="1" ht="15.75">
      <c r="A102" s="85" t="s">
        <v>442</v>
      </c>
      <c r="B102" s="100">
        <v>2</v>
      </c>
      <c r="C102" s="81">
        <v>100000</v>
      </c>
      <c r="D102" s="81">
        <v>100000</v>
      </c>
    </row>
    <row r="103" spans="1:4" s="10" customFormat="1" ht="31.5">
      <c r="A103" s="61" t="s">
        <v>192</v>
      </c>
      <c r="B103" s="100"/>
      <c r="C103" s="81">
        <f>SUM(C102)</f>
        <v>100000</v>
      </c>
      <c r="D103" s="81">
        <f>SUM(D102)</f>
        <v>100000</v>
      </c>
    </row>
    <row r="104" spans="1:4" s="10" customFormat="1" ht="15.75" hidden="1">
      <c r="A104" s="61" t="s">
        <v>193</v>
      </c>
      <c r="B104" s="100"/>
      <c r="C104" s="81"/>
      <c r="D104" s="81"/>
    </row>
    <row r="105" spans="1:4" s="10" customFormat="1" ht="15.75" hidden="1">
      <c r="A105" s="61" t="s">
        <v>194</v>
      </c>
      <c r="B105" s="100"/>
      <c r="C105" s="81"/>
      <c r="D105" s="81"/>
    </row>
    <row r="106" spans="1:4" s="10" customFormat="1" ht="15.75" hidden="1">
      <c r="A106" s="118" t="s">
        <v>444</v>
      </c>
      <c r="B106" s="100">
        <v>2</v>
      </c>
      <c r="C106" s="81"/>
      <c r="D106" s="81"/>
    </row>
    <row r="107" spans="1:4" s="10" customFormat="1" ht="15.75">
      <c r="A107" s="118" t="s">
        <v>464</v>
      </c>
      <c r="B107" s="100">
        <v>2</v>
      </c>
      <c r="C107" s="81">
        <v>400000</v>
      </c>
      <c r="D107" s="81">
        <v>400000</v>
      </c>
    </row>
    <row r="108" spans="1:4" s="10" customFormat="1" ht="15.75" hidden="1">
      <c r="A108" s="118" t="s">
        <v>443</v>
      </c>
      <c r="B108" s="100">
        <v>2</v>
      </c>
      <c r="C108" s="81"/>
      <c r="D108" s="81"/>
    </row>
    <row r="109" spans="1:4" s="10" customFormat="1" ht="15.75" hidden="1">
      <c r="A109" s="118" t="s">
        <v>465</v>
      </c>
      <c r="B109" s="100">
        <v>2</v>
      </c>
      <c r="C109" s="81"/>
      <c r="D109" s="81"/>
    </row>
    <row r="110" spans="1:4" s="10" customFormat="1" ht="15.75">
      <c r="A110" s="109" t="s">
        <v>195</v>
      </c>
      <c r="B110" s="100"/>
      <c r="C110" s="81">
        <f>SUM(C106:C109)</f>
        <v>400000</v>
      </c>
      <c r="D110" s="81">
        <f>SUM(D106:D109)</f>
        <v>400000</v>
      </c>
    </row>
    <row r="111" spans="1:4" s="10" customFormat="1" ht="15.75" hidden="1">
      <c r="A111" s="85" t="s">
        <v>142</v>
      </c>
      <c r="B111" s="100">
        <v>2</v>
      </c>
      <c r="C111" s="81"/>
      <c r="D111" s="81"/>
    </row>
    <row r="112" spans="1:4" s="10" customFormat="1" ht="15.75" hidden="1">
      <c r="A112" s="85"/>
      <c r="B112" s="100"/>
      <c r="C112" s="81"/>
      <c r="D112" s="81"/>
    </row>
    <row r="113" spans="1:4" s="10" customFormat="1" ht="15.75" hidden="1">
      <c r="A113" s="109" t="s">
        <v>141</v>
      </c>
      <c r="B113" s="100"/>
      <c r="C113" s="81">
        <f>SUM(C111:C112)</f>
        <v>0</v>
      </c>
      <c r="D113" s="81">
        <f>SUM(D111:D112)</f>
        <v>0</v>
      </c>
    </row>
    <row r="114" spans="1:4" s="10" customFormat="1" ht="15.75" hidden="1">
      <c r="A114" s="85"/>
      <c r="B114" s="100"/>
      <c r="C114" s="81"/>
      <c r="D114" s="81"/>
    </row>
    <row r="115" spans="1:4" s="10" customFormat="1" ht="15.75" hidden="1">
      <c r="A115" s="85" t="s">
        <v>466</v>
      </c>
      <c r="B115" s="100">
        <v>2</v>
      </c>
      <c r="C115" s="81"/>
      <c r="D115" s="81"/>
    </row>
    <row r="116" spans="1:4" s="10" customFormat="1" ht="15.75" hidden="1">
      <c r="A116" s="109" t="s">
        <v>196</v>
      </c>
      <c r="B116" s="100"/>
      <c r="C116" s="81">
        <f>SUM(C114:C115)</f>
        <v>0</v>
      </c>
      <c r="D116" s="81">
        <f>SUM(D114:D115)</f>
        <v>0</v>
      </c>
    </row>
    <row r="117" spans="1:4" s="10" customFormat="1" ht="15.75" hidden="1">
      <c r="A117" s="65"/>
      <c r="B117" s="100"/>
      <c r="C117" s="81"/>
      <c r="D117" s="81"/>
    </row>
    <row r="118" spans="1:4" s="10" customFormat="1" ht="15.75" hidden="1">
      <c r="A118" s="61"/>
      <c r="B118" s="100"/>
      <c r="C118" s="81"/>
      <c r="D118" s="81"/>
    </row>
    <row r="119" spans="1:4" s="10" customFormat="1" ht="31.5">
      <c r="A119" s="108" t="s">
        <v>424</v>
      </c>
      <c r="B119" s="100"/>
      <c r="C119" s="81">
        <f>C110+C113+C116</f>
        <v>400000</v>
      </c>
      <c r="D119" s="81">
        <f>D110+D113+D116</f>
        <v>400000</v>
      </c>
    </row>
    <row r="120" spans="1:4" s="10" customFormat="1" ht="15.75">
      <c r="A120" s="85" t="s">
        <v>215</v>
      </c>
      <c r="B120" s="100">
        <v>2</v>
      </c>
      <c r="C120" s="81">
        <v>100000</v>
      </c>
      <c r="D120" s="81">
        <v>8481</v>
      </c>
    </row>
    <row r="121" spans="1:4" s="10" customFormat="1" ht="15.75" hidden="1">
      <c r="A121" s="85" t="s">
        <v>216</v>
      </c>
      <c r="B121" s="100">
        <v>2</v>
      </c>
      <c r="C121" s="81"/>
      <c r="D121" s="81"/>
    </row>
    <row r="122" spans="1:4" s="10" customFormat="1" ht="15.75">
      <c r="A122" s="61" t="s">
        <v>425</v>
      </c>
      <c r="B122" s="100"/>
      <c r="C122" s="81">
        <f>SUM(C120:C121)</f>
        <v>100000</v>
      </c>
      <c r="D122" s="81">
        <f>SUM(D120:D121)</f>
        <v>8481</v>
      </c>
    </row>
    <row r="123" spans="1:4" s="10" customFormat="1" ht="15.75">
      <c r="A123" s="63" t="s">
        <v>233</v>
      </c>
      <c r="B123" s="100"/>
      <c r="C123" s="82">
        <f>SUM(C124:C124:C126)</f>
        <v>3018370</v>
      </c>
      <c r="D123" s="82">
        <f>SUM(D124:D124:D126)</f>
        <v>3035044</v>
      </c>
    </row>
    <row r="124" spans="1:4" s="10" customFormat="1" ht="15.75">
      <c r="A124" s="85" t="s">
        <v>388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</row>
    <row r="125" spans="1:4" s="10" customFormat="1" ht="15.75">
      <c r="A125" s="85" t="s">
        <v>232</v>
      </c>
      <c r="B125" s="98">
        <v>2</v>
      </c>
      <c r="C125" s="81">
        <f>SUMIF($B$64:$B$123,"2",C$64:C$123)</f>
        <v>3018370</v>
      </c>
      <c r="D125" s="81">
        <f>SUMIF($B$64:$B$123,"2",D$64:D$123)</f>
        <v>3035044</v>
      </c>
    </row>
    <row r="126" spans="1:4" s="10" customFormat="1" ht="15.75">
      <c r="A126" s="85" t="s">
        <v>124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</row>
    <row r="127" spans="1:4" ht="15.75">
      <c r="A127" s="65" t="s">
        <v>84</v>
      </c>
      <c r="B127" s="100"/>
      <c r="C127" s="81"/>
      <c r="D127" s="81"/>
    </row>
    <row r="128" spans="1:4" ht="15.75">
      <c r="A128" s="40" t="s">
        <v>234</v>
      </c>
      <c r="B128" s="100"/>
      <c r="C128" s="82">
        <f>SUM(C129:C131)</f>
        <v>3584851</v>
      </c>
      <c r="D128" s="82">
        <f>SUM(D129:D131)</f>
        <v>94960227</v>
      </c>
    </row>
    <row r="129" spans="1:4" ht="15.75">
      <c r="A129" s="85" t="s">
        <v>388</v>
      </c>
      <c r="B129" s="98">
        <v>1</v>
      </c>
      <c r="C129" s="81">
        <f>'Felh '!H44</f>
        <v>0</v>
      </c>
      <c r="D129" s="81">
        <f>'Felh '!I44</f>
        <v>0</v>
      </c>
    </row>
    <row r="130" spans="1:4" ht="15.75">
      <c r="A130" s="85" t="s">
        <v>232</v>
      </c>
      <c r="B130" s="98">
        <v>2</v>
      </c>
      <c r="C130" s="81">
        <f>'Felh '!H43</f>
        <v>3584851</v>
      </c>
      <c r="D130" s="81">
        <f>'Felh '!I43</f>
        <v>94960227</v>
      </c>
    </row>
    <row r="131" spans="1:4" ht="15.75">
      <c r="A131" s="85" t="s">
        <v>124</v>
      </c>
      <c r="B131" s="98">
        <v>3</v>
      </c>
      <c r="C131" s="81">
        <f>'Felh '!H46</f>
        <v>0</v>
      </c>
      <c r="D131" s="81">
        <f>'Felh '!I46</f>
        <v>0</v>
      </c>
    </row>
    <row r="132" spans="1:4" ht="15.75">
      <c r="A132" s="40" t="s">
        <v>235</v>
      </c>
      <c r="B132" s="100"/>
      <c r="C132" s="82">
        <f>SUM(C133:C135)</f>
        <v>8714982</v>
      </c>
      <c r="D132" s="82">
        <f>SUM(D133:D135)</f>
        <v>8714982</v>
      </c>
    </row>
    <row r="133" spans="1:4" ht="15.75">
      <c r="A133" s="85" t="s">
        <v>388</v>
      </c>
      <c r="B133" s="98">
        <v>1</v>
      </c>
      <c r="C133" s="81">
        <f>'Felh '!H66</f>
        <v>0</v>
      </c>
      <c r="D133" s="81">
        <f>'Felh '!I66</f>
        <v>0</v>
      </c>
    </row>
    <row r="134" spans="1:4" ht="15.75">
      <c r="A134" s="85" t="s">
        <v>232</v>
      </c>
      <c r="B134" s="98">
        <v>2</v>
      </c>
      <c r="C134" s="81">
        <f>'Felh '!H67</f>
        <v>8714982</v>
      </c>
      <c r="D134" s="81">
        <f>'Felh '!I67</f>
        <v>8714982</v>
      </c>
    </row>
    <row r="135" spans="1:4" ht="15" customHeight="1">
      <c r="A135" s="85" t="s">
        <v>124</v>
      </c>
      <c r="B135" s="98">
        <v>3</v>
      </c>
      <c r="C135" s="81">
        <f>'Felh '!H68</f>
        <v>0</v>
      </c>
      <c r="D135" s="81">
        <f>'Felh '!I68</f>
        <v>0</v>
      </c>
    </row>
    <row r="136" spans="1:4" ht="15.75">
      <c r="A136" s="40" t="s">
        <v>236</v>
      </c>
      <c r="B136" s="100"/>
      <c r="C136" s="82">
        <f>SUM(C137:C139)</f>
        <v>56742</v>
      </c>
      <c r="D136" s="82">
        <f>SUM(D137:D139)</f>
        <v>56742</v>
      </c>
    </row>
    <row r="137" spans="1:4" ht="15.75">
      <c r="A137" s="85" t="s">
        <v>388</v>
      </c>
      <c r="B137" s="98">
        <v>1</v>
      </c>
      <c r="C137" s="81">
        <f>'Felh '!H88</f>
        <v>0</v>
      </c>
      <c r="D137" s="81">
        <f>'Felh '!I88</f>
        <v>0</v>
      </c>
    </row>
    <row r="138" spans="1:4" ht="15.75">
      <c r="A138" s="85" t="s">
        <v>232</v>
      </c>
      <c r="B138" s="98">
        <v>2</v>
      </c>
      <c r="C138" s="81">
        <f>'Felh '!H89</f>
        <v>56742</v>
      </c>
      <c r="D138" s="81">
        <f>'Felh '!I89</f>
        <v>56742</v>
      </c>
    </row>
    <row r="139" spans="1:4" ht="15.75">
      <c r="A139" s="85" t="s">
        <v>124</v>
      </c>
      <c r="B139" s="98">
        <v>3</v>
      </c>
      <c r="C139" s="81">
        <f>'Felh '!H90</f>
        <v>0</v>
      </c>
      <c r="D139" s="81">
        <f>'Felh '!I90</f>
        <v>0</v>
      </c>
    </row>
    <row r="140" spans="1:4" ht="16.5">
      <c r="A140" s="67" t="s">
        <v>237</v>
      </c>
      <c r="B140" s="101"/>
      <c r="C140" s="81"/>
      <c r="D140" s="81"/>
    </row>
    <row r="141" spans="1:4" ht="15.75">
      <c r="A141" s="65" t="s">
        <v>126</v>
      </c>
      <c r="B141" s="100"/>
      <c r="C141" s="15"/>
      <c r="D141" s="15"/>
    </row>
    <row r="142" spans="1:4" ht="15.75">
      <c r="A142" s="61" t="s">
        <v>222</v>
      </c>
      <c r="B142" s="100"/>
      <c r="C142" s="15"/>
      <c r="D142" s="15"/>
    </row>
    <row r="143" spans="1:4" ht="31.5" hidden="1">
      <c r="A143" s="85" t="s">
        <v>426</v>
      </c>
      <c r="B143" s="100"/>
      <c r="C143" s="15"/>
      <c r="D143" s="15"/>
    </row>
    <row r="144" spans="1:4" ht="31.5" hidden="1">
      <c r="A144" s="85" t="s">
        <v>224</v>
      </c>
      <c r="B144" s="100"/>
      <c r="C144" s="15"/>
      <c r="D144" s="15"/>
    </row>
    <row r="145" spans="1:4" ht="31.5" hidden="1">
      <c r="A145" s="85" t="s">
        <v>427</v>
      </c>
      <c r="B145" s="100"/>
      <c r="C145" s="15"/>
      <c r="D145" s="15"/>
    </row>
    <row r="146" spans="1:4" ht="31.5">
      <c r="A146" s="85" t="s">
        <v>225</v>
      </c>
      <c r="B146" s="100">
        <v>2</v>
      </c>
      <c r="C146" s="15">
        <v>1082291</v>
      </c>
      <c r="D146" s="15">
        <v>1082291</v>
      </c>
    </row>
    <row r="147" spans="1:4" ht="15.75" hidden="1">
      <c r="A147" s="85" t="s">
        <v>226</v>
      </c>
      <c r="B147" s="100"/>
      <c r="C147" s="15"/>
      <c r="D147" s="15"/>
    </row>
    <row r="148" spans="1:4" ht="15.75" hidden="1">
      <c r="A148" s="85" t="s">
        <v>440</v>
      </c>
      <c r="B148" s="100"/>
      <c r="C148" s="15"/>
      <c r="D148" s="15"/>
    </row>
    <row r="149" spans="1:4" ht="15.75" hidden="1">
      <c r="A149" s="85" t="s">
        <v>230</v>
      </c>
      <c r="B149" s="100"/>
      <c r="C149" s="15"/>
      <c r="D149" s="15"/>
    </row>
    <row r="150" spans="1:4" ht="15.75" hidden="1">
      <c r="A150" s="61" t="s">
        <v>231</v>
      </c>
      <c r="B150" s="100"/>
      <c r="C150" s="15"/>
      <c r="D150" s="15"/>
    </row>
    <row r="151" spans="1:4" ht="15.75" hidden="1">
      <c r="A151" s="61" t="s">
        <v>223</v>
      </c>
      <c r="B151" s="100"/>
      <c r="C151" s="15"/>
      <c r="D151" s="15"/>
    </row>
    <row r="152" spans="1:4" ht="15.75">
      <c r="A152" s="40" t="s">
        <v>126</v>
      </c>
      <c r="B152" s="100"/>
      <c r="C152" s="82">
        <f>SUM(C153:C155)</f>
        <v>1082291</v>
      </c>
      <c r="D152" s="82">
        <f>SUM(D153:D155)</f>
        <v>1082291</v>
      </c>
    </row>
    <row r="153" spans="1:4" ht="15.75">
      <c r="A153" s="85" t="s">
        <v>388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</row>
    <row r="154" spans="1:4" ht="15.75">
      <c r="A154" s="85" t="s">
        <v>232</v>
      </c>
      <c r="B154" s="98">
        <v>2</v>
      </c>
      <c r="C154" s="81">
        <f>SUMIF($B$141:$B$152,"2",C$141:C$152)</f>
        <v>1082291</v>
      </c>
      <c r="D154" s="81">
        <f>SUMIF($B$141:$B$152,"2",D$141:D$152)</f>
        <v>1082291</v>
      </c>
    </row>
    <row r="155" spans="1:4" ht="15.75">
      <c r="A155" s="85" t="s">
        <v>124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</row>
    <row r="156" spans="1:4" ht="15.75" hidden="1">
      <c r="A156" s="65" t="s">
        <v>127</v>
      </c>
      <c r="B156" s="100"/>
      <c r="C156" s="15"/>
      <c r="D156" s="15"/>
    </row>
    <row r="157" spans="1:4" ht="15.75" hidden="1">
      <c r="A157" s="61" t="s">
        <v>222</v>
      </c>
      <c r="B157" s="100"/>
      <c r="C157" s="15"/>
      <c r="D157" s="15"/>
    </row>
    <row r="158" spans="1:4" ht="31.5" hidden="1">
      <c r="A158" s="85" t="s">
        <v>426</v>
      </c>
      <c r="B158" s="100"/>
      <c r="C158" s="15"/>
      <c r="D158" s="15"/>
    </row>
    <row r="159" spans="1:4" ht="31.5" hidden="1">
      <c r="A159" s="85" t="s">
        <v>224</v>
      </c>
      <c r="B159" s="100"/>
      <c r="C159" s="15"/>
      <c r="D159" s="15"/>
    </row>
    <row r="160" spans="1:4" ht="31.5" hidden="1">
      <c r="A160" s="85" t="s">
        <v>427</v>
      </c>
      <c r="B160" s="100">
        <v>2</v>
      </c>
      <c r="C160" s="15"/>
      <c r="D160" s="15"/>
    </row>
    <row r="161" spans="1:4" ht="15.75" hidden="1">
      <c r="A161" s="85" t="s">
        <v>225</v>
      </c>
      <c r="B161" s="100"/>
      <c r="C161" s="15"/>
      <c r="D161" s="15"/>
    </row>
    <row r="162" spans="1:4" ht="15.75" hidden="1">
      <c r="A162" s="85" t="s">
        <v>226</v>
      </c>
      <c r="B162" s="100"/>
      <c r="C162" s="15"/>
      <c r="D162" s="15"/>
    </row>
    <row r="163" spans="1:4" ht="15.75" hidden="1">
      <c r="A163" s="85" t="s">
        <v>440</v>
      </c>
      <c r="B163" s="100"/>
      <c r="C163" s="15"/>
      <c r="D163" s="15"/>
    </row>
    <row r="164" spans="1:4" ht="15.75" hidden="1">
      <c r="A164" s="85" t="s">
        <v>230</v>
      </c>
      <c r="B164" s="100"/>
      <c r="C164" s="15"/>
      <c r="D164" s="15"/>
    </row>
    <row r="165" spans="1:4" ht="15.75" hidden="1">
      <c r="A165" s="61" t="s">
        <v>231</v>
      </c>
      <c r="B165" s="100"/>
      <c r="C165" s="15"/>
      <c r="D165" s="15"/>
    </row>
    <row r="166" spans="1:4" ht="15.75" hidden="1">
      <c r="A166" s="61" t="s">
        <v>223</v>
      </c>
      <c r="B166" s="100"/>
      <c r="C166" s="15"/>
      <c r="D166" s="15"/>
    </row>
    <row r="167" spans="1:4" ht="15.75" hidden="1">
      <c r="A167" s="40" t="s">
        <v>238</v>
      </c>
      <c r="B167" s="100"/>
      <c r="C167" s="82">
        <f>SUM(C168:C170)</f>
        <v>0</v>
      </c>
      <c r="D167" s="82">
        <f>SUM(D168:D170)</f>
        <v>0</v>
      </c>
    </row>
    <row r="168" spans="1:4" ht="15.75" hidden="1">
      <c r="A168" s="85" t="s">
        <v>388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</row>
    <row r="169" spans="1:4" ht="15.75" hidden="1">
      <c r="A169" s="85" t="s">
        <v>232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</row>
    <row r="170" spans="1:4" ht="15.75" hidden="1">
      <c r="A170" s="85" t="s">
        <v>124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</row>
    <row r="171" spans="1:4" ht="16.5">
      <c r="A171" s="66" t="s">
        <v>128</v>
      </c>
      <c r="B171" s="101"/>
      <c r="C171" s="18">
        <f>C7+C11+C15+C60+C123+C128+C132+C136+C152+C167</f>
        <v>80765896</v>
      </c>
      <c r="D171" s="18">
        <f>D7+D11+D15+D60+D123+D128+D132+D136+D152+D167</f>
        <v>175989335</v>
      </c>
    </row>
    <row r="172" ht="15.75" hidden="1"/>
    <row r="173" ht="15.75" hidden="1"/>
    <row r="174" ht="18.75" customHeight="1"/>
    <row r="175" ht="15.75" hidden="1"/>
    <row r="176" ht="15.75" hidden="1"/>
    <row r="177" ht="15.75" hidden="1"/>
    <row r="178" ht="15.75" hidden="1"/>
    <row r="179" ht="15.75" hidden="1"/>
    <row r="361" ht="15.75"/>
    <row r="362" ht="15.75"/>
    <row r="363" ht="15.75"/>
    <row r="364" ht="15.75"/>
    <row r="365" ht="15.75"/>
    <row r="366" ht="15.75"/>
    <row r="367" ht="15.75"/>
    <row r="373" ht="15.75"/>
    <row r="374" ht="15.75"/>
    <row r="375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64"/>
  <sheetViews>
    <sheetView zoomScalePageLayoutView="0" workbookViewId="0" topLeftCell="A1">
      <pane xSplit="2" ySplit="5" topLeftCell="K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N29" sqref="N29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140625" style="2" customWidth="1"/>
    <col min="5" max="11" width="12.140625" style="16" customWidth="1"/>
    <col min="12" max="12" width="12.140625" style="2" customWidth="1"/>
    <col min="13" max="16384" width="9.140625" style="2" customWidth="1"/>
  </cols>
  <sheetData>
    <row r="1" spans="1:12" ht="15.75">
      <c r="A1" s="226" t="s">
        <v>602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5.75">
      <c r="A2" s="226" t="s">
        <v>450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4" spans="1:12" s="3" customFormat="1" ht="15.75" customHeight="1">
      <c r="A4" s="233" t="s">
        <v>266</v>
      </c>
      <c r="B4" s="250" t="s">
        <v>140</v>
      </c>
      <c r="C4" s="229" t="s">
        <v>119</v>
      </c>
      <c r="D4" s="230"/>
      <c r="E4" s="229" t="s">
        <v>120</v>
      </c>
      <c r="F4" s="230"/>
      <c r="G4" s="229" t="s">
        <v>28</v>
      </c>
      <c r="H4" s="230"/>
      <c r="I4" s="229" t="s">
        <v>15</v>
      </c>
      <c r="J4" s="230"/>
      <c r="K4" s="228" t="s">
        <v>5</v>
      </c>
      <c r="L4" s="228"/>
    </row>
    <row r="5" spans="1:31" s="3" customFormat="1" ht="15.75">
      <c r="A5" s="234"/>
      <c r="B5" s="251"/>
      <c r="C5" s="38" t="s">
        <v>169</v>
      </c>
      <c r="D5" s="38" t="s">
        <v>666</v>
      </c>
      <c r="E5" s="38" t="s">
        <v>169</v>
      </c>
      <c r="F5" s="38" t="s">
        <v>666</v>
      </c>
      <c r="G5" s="38" t="s">
        <v>169</v>
      </c>
      <c r="H5" s="38" t="s">
        <v>666</v>
      </c>
      <c r="I5" s="38" t="s">
        <v>169</v>
      </c>
      <c r="J5" s="38" t="s">
        <v>666</v>
      </c>
      <c r="K5" s="38" t="s">
        <v>169</v>
      </c>
      <c r="L5" s="38" t="s">
        <v>666</v>
      </c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</row>
    <row r="6" spans="1:12" s="3" customFormat="1" ht="33.75" customHeight="1">
      <c r="A6" s="7" t="s">
        <v>239</v>
      </c>
      <c r="B6" s="97">
        <v>2</v>
      </c>
      <c r="C6" s="5">
        <v>5140000</v>
      </c>
      <c r="D6" s="5">
        <v>5140000</v>
      </c>
      <c r="E6" s="5">
        <v>1035000</v>
      </c>
      <c r="F6" s="5">
        <v>1035000</v>
      </c>
      <c r="G6" s="5">
        <v>2100000</v>
      </c>
      <c r="H6" s="5">
        <v>2100000</v>
      </c>
      <c r="I6" s="5">
        <v>566855</v>
      </c>
      <c r="J6" s="5">
        <v>566855</v>
      </c>
      <c r="K6" s="5">
        <f aca="true" t="shared" si="0" ref="K6:K38">C6+E6+G6+I6</f>
        <v>8841855</v>
      </c>
      <c r="L6" s="5">
        <f aca="true" t="shared" si="1" ref="L6:L38">D6+F6+H6+J6</f>
        <v>8841855</v>
      </c>
    </row>
    <row r="7" spans="1:12" s="3" customFormat="1" ht="31.5" hidden="1">
      <c r="A7" s="7" t="s">
        <v>558</v>
      </c>
      <c r="B7" s="97">
        <v>2</v>
      </c>
      <c r="C7" s="5"/>
      <c r="D7" s="5"/>
      <c r="E7" s="5"/>
      <c r="F7" s="5"/>
      <c r="G7" s="5"/>
      <c r="H7" s="5"/>
      <c r="I7" s="5"/>
      <c r="J7" s="5"/>
      <c r="K7" s="5">
        <f t="shared" si="0"/>
        <v>0</v>
      </c>
      <c r="L7" s="5">
        <f t="shared" si="1"/>
        <v>0</v>
      </c>
    </row>
    <row r="8" spans="1:12" s="3" customFormat="1" ht="31.5">
      <c r="A8" s="7" t="s">
        <v>506</v>
      </c>
      <c r="B8" s="97">
        <v>3</v>
      </c>
      <c r="C8" s="5">
        <v>1517000</v>
      </c>
      <c r="D8" s="5">
        <v>1517000</v>
      </c>
      <c r="E8" s="5">
        <v>300000</v>
      </c>
      <c r="F8" s="5">
        <v>300000</v>
      </c>
      <c r="G8" s="5"/>
      <c r="H8" s="5"/>
      <c r="I8" s="5"/>
      <c r="J8" s="5"/>
      <c r="K8" s="5">
        <f t="shared" si="0"/>
        <v>1817000</v>
      </c>
      <c r="L8" s="5">
        <f t="shared" si="1"/>
        <v>1817000</v>
      </c>
    </row>
    <row r="9" spans="1:12" s="3" customFormat="1" ht="15.75">
      <c r="A9" s="117" t="s">
        <v>496</v>
      </c>
      <c r="B9" s="97">
        <v>3</v>
      </c>
      <c r="C9" s="5">
        <v>20000</v>
      </c>
      <c r="D9" s="5">
        <v>20000</v>
      </c>
      <c r="E9" s="5">
        <v>5400</v>
      </c>
      <c r="F9" s="5">
        <v>5400</v>
      </c>
      <c r="G9" s="5"/>
      <c r="H9" s="5"/>
      <c r="I9" s="5"/>
      <c r="J9" s="5"/>
      <c r="K9" s="5">
        <f t="shared" si="0"/>
        <v>25400</v>
      </c>
      <c r="L9" s="5">
        <f t="shared" si="1"/>
        <v>25400</v>
      </c>
    </row>
    <row r="10" spans="1:12" s="3" customFormat="1" ht="15.75">
      <c r="A10" s="7" t="s">
        <v>240</v>
      </c>
      <c r="B10" s="97">
        <v>2</v>
      </c>
      <c r="C10" s="5"/>
      <c r="D10" s="5"/>
      <c r="E10" s="5"/>
      <c r="F10" s="5"/>
      <c r="G10" s="5">
        <v>150000</v>
      </c>
      <c r="H10" s="5">
        <v>150000</v>
      </c>
      <c r="I10" s="5">
        <v>40500</v>
      </c>
      <c r="J10" s="5">
        <v>40500</v>
      </c>
      <c r="K10" s="5">
        <f t="shared" si="0"/>
        <v>190500</v>
      </c>
      <c r="L10" s="5">
        <f t="shared" si="1"/>
        <v>190500</v>
      </c>
    </row>
    <row r="11" spans="1:12" s="3" customFormat="1" ht="31.5">
      <c r="A11" s="7" t="s">
        <v>241</v>
      </c>
      <c r="B11" s="97">
        <v>2</v>
      </c>
      <c r="C11" s="5"/>
      <c r="D11" s="5"/>
      <c r="E11" s="5"/>
      <c r="F11" s="5"/>
      <c r="G11" s="5">
        <v>200000</v>
      </c>
      <c r="H11" s="5">
        <v>200000</v>
      </c>
      <c r="I11" s="5">
        <v>54000</v>
      </c>
      <c r="J11" s="5">
        <v>54000</v>
      </c>
      <c r="K11" s="5">
        <f t="shared" si="0"/>
        <v>254000</v>
      </c>
      <c r="L11" s="5">
        <f t="shared" si="1"/>
        <v>254000</v>
      </c>
    </row>
    <row r="12" spans="1:12" s="3" customFormat="1" ht="15.75" hidden="1">
      <c r="A12" s="7" t="s">
        <v>242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1"/>
        <v>0</v>
      </c>
    </row>
    <row r="13" spans="1:12" s="3" customFormat="1" ht="15.75" hidden="1">
      <c r="A13" s="7" t="s">
        <v>243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1"/>
        <v>0</v>
      </c>
    </row>
    <row r="14" spans="1:12" s="3" customFormat="1" ht="15.75" hidden="1">
      <c r="A14" s="7" t="s">
        <v>244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</row>
    <row r="15" spans="1:12" s="3" customFormat="1" ht="15.75" hidden="1">
      <c r="A15" s="7" t="s">
        <v>507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1"/>
        <v>0</v>
      </c>
    </row>
    <row r="16" spans="1:12" s="3" customFormat="1" ht="15.75" hidden="1">
      <c r="A16" s="7" t="s">
        <v>508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1"/>
        <v>0</v>
      </c>
    </row>
    <row r="17" spans="1:12" s="3" customFormat="1" ht="31.5" hidden="1">
      <c r="A17" s="7" t="s">
        <v>509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1"/>
        <v>0</v>
      </c>
    </row>
    <row r="18" spans="1:12" s="3" customFormat="1" ht="31.5">
      <c r="A18" s="7" t="s">
        <v>612</v>
      </c>
      <c r="B18" s="97">
        <v>2</v>
      </c>
      <c r="C18" s="5">
        <v>14748975</v>
      </c>
      <c r="D18" s="5">
        <v>14748975</v>
      </c>
      <c r="E18" s="5">
        <v>1437993</v>
      </c>
      <c r="F18" s="5">
        <v>1437993</v>
      </c>
      <c r="G18" s="5">
        <v>1039037</v>
      </c>
      <c r="H18" s="5">
        <v>1039037</v>
      </c>
      <c r="I18" s="5">
        <v>280540</v>
      </c>
      <c r="J18" s="5">
        <v>280540</v>
      </c>
      <c r="K18" s="5">
        <f t="shared" si="0"/>
        <v>17506545</v>
      </c>
      <c r="L18" s="5">
        <f t="shared" si="1"/>
        <v>17506545</v>
      </c>
    </row>
    <row r="19" spans="1:12" s="3" customFormat="1" ht="31.5">
      <c r="A19" s="7" t="s">
        <v>611</v>
      </c>
      <c r="B19" s="97">
        <v>2</v>
      </c>
      <c r="C19" s="5">
        <v>9577125</v>
      </c>
      <c r="D19" s="5">
        <v>9577125</v>
      </c>
      <c r="E19" s="5">
        <v>933770</v>
      </c>
      <c r="F19" s="5">
        <v>933770</v>
      </c>
      <c r="G19" s="5">
        <v>3063389</v>
      </c>
      <c r="H19" s="5">
        <v>3063389</v>
      </c>
      <c r="I19" s="5">
        <v>827113</v>
      </c>
      <c r="J19" s="5">
        <v>827113</v>
      </c>
      <c r="K19" s="5">
        <f t="shared" si="0"/>
        <v>14401397</v>
      </c>
      <c r="L19" s="5">
        <f t="shared" si="1"/>
        <v>14401397</v>
      </c>
    </row>
    <row r="20" spans="1:12" s="3" customFormat="1" ht="31.5">
      <c r="A20" s="7" t="s">
        <v>610</v>
      </c>
      <c r="B20" s="97">
        <v>2</v>
      </c>
      <c r="C20" s="5">
        <v>7275330</v>
      </c>
      <c r="D20" s="5">
        <v>7275330</v>
      </c>
      <c r="E20" s="5">
        <v>712143</v>
      </c>
      <c r="F20" s="5">
        <v>712143</v>
      </c>
      <c r="G20" s="5"/>
      <c r="H20" s="5"/>
      <c r="I20" s="5"/>
      <c r="J20" s="5"/>
      <c r="K20" s="5">
        <f t="shared" si="0"/>
        <v>7987473</v>
      </c>
      <c r="L20" s="5">
        <f t="shared" si="1"/>
        <v>7987473</v>
      </c>
    </row>
    <row r="21" spans="1:12" s="3" customFormat="1" ht="15.75" hidden="1">
      <c r="A21" s="7" t="s">
        <v>514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>
        <f t="shared" si="1"/>
        <v>0</v>
      </c>
    </row>
    <row r="22" spans="1:12" s="3" customFormat="1" ht="15.75" hidden="1">
      <c r="A22" s="7" t="s">
        <v>557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5">
        <f t="shared" si="1"/>
        <v>0</v>
      </c>
    </row>
    <row r="23" spans="1:12" ht="15.75" hidden="1">
      <c r="A23" s="7" t="s">
        <v>497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1"/>
        <v>0</v>
      </c>
    </row>
    <row r="24" spans="1:12" ht="15.75" hidden="1">
      <c r="A24" s="7" t="s">
        <v>245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5">
        <f t="shared" si="1"/>
        <v>0</v>
      </c>
    </row>
    <row r="25" spans="1:12" s="3" customFormat="1" ht="15.75" hidden="1">
      <c r="A25" s="7" t="s">
        <v>246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  <c r="L25" s="5">
        <f t="shared" si="1"/>
        <v>0</v>
      </c>
    </row>
    <row r="26" spans="1:12" s="3" customFormat="1" ht="15.75">
      <c r="A26" s="7" t="s">
        <v>247</v>
      </c>
      <c r="B26" s="97">
        <v>2</v>
      </c>
      <c r="C26" s="5"/>
      <c r="D26" s="5"/>
      <c r="E26" s="5"/>
      <c r="F26" s="5"/>
      <c r="G26" s="5">
        <v>150000</v>
      </c>
      <c r="H26" s="5">
        <v>150000</v>
      </c>
      <c r="I26" s="5">
        <v>24300</v>
      </c>
      <c r="J26" s="5">
        <v>24300</v>
      </c>
      <c r="K26" s="5">
        <f t="shared" si="0"/>
        <v>174300</v>
      </c>
      <c r="L26" s="5">
        <f t="shared" si="1"/>
        <v>174300</v>
      </c>
    </row>
    <row r="27" spans="1:12" s="3" customFormat="1" ht="15.75" hidden="1">
      <c r="A27" s="7" t="s">
        <v>510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  <c r="L27" s="5">
        <f t="shared" si="1"/>
        <v>0</v>
      </c>
    </row>
    <row r="28" spans="1:12" ht="15.75" hidden="1">
      <c r="A28" s="7" t="s">
        <v>451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  <c r="L28" s="5">
        <f t="shared" si="1"/>
        <v>0</v>
      </c>
    </row>
    <row r="29" spans="1:12" s="3" customFormat="1" ht="15.75">
      <c r="A29" s="7" t="s">
        <v>248</v>
      </c>
      <c r="B29" s="97">
        <v>2</v>
      </c>
      <c r="C29" s="5"/>
      <c r="D29" s="5"/>
      <c r="E29" s="5"/>
      <c r="F29" s="5"/>
      <c r="G29" s="5">
        <v>100000</v>
      </c>
      <c r="H29" s="5">
        <v>100000</v>
      </c>
      <c r="I29" s="5">
        <v>27000</v>
      </c>
      <c r="J29" s="5">
        <v>27000</v>
      </c>
      <c r="K29" s="5">
        <f t="shared" si="0"/>
        <v>127000</v>
      </c>
      <c r="L29" s="5">
        <f t="shared" si="1"/>
        <v>127000</v>
      </c>
    </row>
    <row r="30" spans="1:12" s="3" customFormat="1" ht="31.5">
      <c r="A30" s="7" t="s">
        <v>249</v>
      </c>
      <c r="B30" s="97">
        <v>2</v>
      </c>
      <c r="C30" s="5"/>
      <c r="D30" s="5"/>
      <c r="E30" s="5"/>
      <c r="F30" s="5"/>
      <c r="G30" s="5">
        <v>90000</v>
      </c>
      <c r="H30" s="5">
        <v>90000</v>
      </c>
      <c r="I30" s="5">
        <v>24300</v>
      </c>
      <c r="J30" s="5">
        <v>24300</v>
      </c>
      <c r="K30" s="5">
        <f t="shared" si="0"/>
        <v>114300</v>
      </c>
      <c r="L30" s="5">
        <f t="shared" si="1"/>
        <v>114300</v>
      </c>
    </row>
    <row r="31" spans="1:12" s="3" customFormat="1" ht="15.75" hidden="1">
      <c r="A31" s="7" t="s">
        <v>250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1"/>
        <v>0</v>
      </c>
    </row>
    <row r="32" spans="1:12" s="3" customFormat="1" ht="31.5">
      <c r="A32" s="7" t="s">
        <v>681</v>
      </c>
      <c r="B32" s="97">
        <v>2</v>
      </c>
      <c r="C32" s="5"/>
      <c r="D32" s="5"/>
      <c r="E32" s="5"/>
      <c r="F32" s="5"/>
      <c r="G32" s="5">
        <v>0</v>
      </c>
      <c r="H32" s="5">
        <v>118063</v>
      </c>
      <c r="I32" s="5">
        <v>0</v>
      </c>
      <c r="J32" s="5">
        <v>31877</v>
      </c>
      <c r="K32" s="5">
        <f>C32+E32+G32+I32</f>
        <v>0</v>
      </c>
      <c r="L32" s="5">
        <f>D32+F32+H32+J32</f>
        <v>149940</v>
      </c>
    </row>
    <row r="33" spans="1:12" s="3" customFormat="1" ht="15.75">
      <c r="A33" s="7" t="s">
        <v>251</v>
      </c>
      <c r="B33" s="97">
        <v>2</v>
      </c>
      <c r="C33" s="5"/>
      <c r="D33" s="5"/>
      <c r="E33" s="5"/>
      <c r="F33" s="5"/>
      <c r="G33" s="5">
        <v>130000</v>
      </c>
      <c r="H33" s="5">
        <v>130000</v>
      </c>
      <c r="I33" s="5">
        <v>35100</v>
      </c>
      <c r="J33" s="5">
        <v>35100</v>
      </c>
      <c r="K33" s="5">
        <f t="shared" si="0"/>
        <v>165100</v>
      </c>
      <c r="L33" s="5">
        <f t="shared" si="1"/>
        <v>165100</v>
      </c>
    </row>
    <row r="34" spans="1:12" s="3" customFormat="1" ht="15.75">
      <c r="A34" s="7" t="s">
        <v>252</v>
      </c>
      <c r="B34" s="97">
        <v>2</v>
      </c>
      <c r="C34" s="5"/>
      <c r="D34" s="5"/>
      <c r="E34" s="5"/>
      <c r="F34" s="5"/>
      <c r="G34" s="5">
        <v>600000</v>
      </c>
      <c r="H34" s="5">
        <v>600000</v>
      </c>
      <c r="I34" s="5">
        <v>162000</v>
      </c>
      <c r="J34" s="5">
        <v>162000</v>
      </c>
      <c r="K34" s="5">
        <f t="shared" si="0"/>
        <v>762000</v>
      </c>
      <c r="L34" s="5">
        <f t="shared" si="1"/>
        <v>762000</v>
      </c>
    </row>
    <row r="35" spans="1:12" s="3" customFormat="1" ht="15.75">
      <c r="A35" s="7" t="s">
        <v>253</v>
      </c>
      <c r="B35" s="97">
        <v>2</v>
      </c>
      <c r="C35" s="5"/>
      <c r="D35" s="5"/>
      <c r="E35" s="5"/>
      <c r="F35" s="5"/>
      <c r="G35" s="5">
        <v>800000</v>
      </c>
      <c r="H35" s="5">
        <v>793549</v>
      </c>
      <c r="I35" s="5">
        <v>216000</v>
      </c>
      <c r="J35" s="5">
        <v>214258</v>
      </c>
      <c r="K35" s="5">
        <f t="shared" si="0"/>
        <v>1016000</v>
      </c>
      <c r="L35" s="5">
        <f t="shared" si="1"/>
        <v>1007807</v>
      </c>
    </row>
    <row r="36" spans="1:12" s="3" customFormat="1" ht="15.75" hidden="1">
      <c r="A36" s="7" t="s">
        <v>511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1"/>
        <v>0</v>
      </c>
    </row>
    <row r="37" spans="1:12" s="3" customFormat="1" ht="15.75">
      <c r="A37" s="7" t="s">
        <v>254</v>
      </c>
      <c r="B37" s="97">
        <v>2</v>
      </c>
      <c r="C37" s="5"/>
      <c r="D37" s="5"/>
      <c r="E37" s="5"/>
      <c r="F37" s="5"/>
      <c r="G37" s="5">
        <v>500000</v>
      </c>
      <c r="H37" s="5">
        <v>500000</v>
      </c>
      <c r="I37" s="5">
        <v>135000</v>
      </c>
      <c r="J37" s="5">
        <v>135000</v>
      </c>
      <c r="K37" s="5">
        <f t="shared" si="0"/>
        <v>635000</v>
      </c>
      <c r="L37" s="5">
        <f t="shared" si="1"/>
        <v>635000</v>
      </c>
    </row>
    <row r="38" spans="1:12" s="3" customFormat="1" ht="15.75" customHeight="1" hidden="1">
      <c r="A38" s="7" t="s">
        <v>255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>
        <f t="shared" si="0"/>
        <v>0</v>
      </c>
      <c r="L38" s="5">
        <f t="shared" si="1"/>
        <v>0</v>
      </c>
    </row>
    <row r="39" spans="1:12" s="3" customFormat="1" ht="31.5" customHeight="1" hidden="1">
      <c r="A39" s="7" t="s">
        <v>256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>
        <f aca="true" t="shared" si="2" ref="K39:K64">C39+E39+G39+I39</f>
        <v>0</v>
      </c>
      <c r="L39" s="5">
        <f aca="true" t="shared" si="3" ref="L39:L64">D39+F39+H39+J39</f>
        <v>0</v>
      </c>
    </row>
    <row r="40" spans="1:12" s="3" customFormat="1" ht="15.75" customHeight="1" hidden="1">
      <c r="A40" s="7" t="s">
        <v>257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>
        <f t="shared" si="2"/>
        <v>0</v>
      </c>
      <c r="L40" s="5">
        <f t="shared" si="3"/>
        <v>0</v>
      </c>
    </row>
    <row r="41" spans="1:12" s="3" customFormat="1" ht="15.75">
      <c r="A41" s="7" t="s">
        <v>258</v>
      </c>
      <c r="B41" s="97">
        <v>2</v>
      </c>
      <c r="C41" s="5"/>
      <c r="D41" s="5"/>
      <c r="E41" s="5"/>
      <c r="F41" s="5"/>
      <c r="G41" s="5">
        <v>25000</v>
      </c>
      <c r="H41" s="5">
        <v>25000</v>
      </c>
      <c r="I41" s="5"/>
      <c r="J41" s="5"/>
      <c r="K41" s="5">
        <f t="shared" si="2"/>
        <v>25000</v>
      </c>
      <c r="L41" s="5">
        <f t="shared" si="3"/>
        <v>25000</v>
      </c>
    </row>
    <row r="42" spans="1:12" s="3" customFormat="1" ht="15.75" hidden="1">
      <c r="A42" s="7" t="s">
        <v>259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>
        <f t="shared" si="2"/>
        <v>0</v>
      </c>
      <c r="L42" s="5">
        <f t="shared" si="3"/>
        <v>0</v>
      </c>
    </row>
    <row r="43" spans="1:12" s="3" customFormat="1" ht="31.5" hidden="1">
      <c r="A43" s="7" t="s">
        <v>260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>
        <f t="shared" si="2"/>
        <v>0</v>
      </c>
      <c r="L43" s="5">
        <f t="shared" si="3"/>
        <v>0</v>
      </c>
    </row>
    <row r="44" spans="1:12" s="3" customFormat="1" ht="31.5" hidden="1">
      <c r="A44" s="7" t="s">
        <v>261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>
        <f t="shared" si="2"/>
        <v>0</v>
      </c>
      <c r="L44" s="5">
        <f t="shared" si="3"/>
        <v>0</v>
      </c>
    </row>
    <row r="45" spans="1:12" ht="15.75">
      <c r="A45" s="7" t="s">
        <v>512</v>
      </c>
      <c r="B45" s="97">
        <v>2</v>
      </c>
      <c r="C45" s="5"/>
      <c r="D45" s="5"/>
      <c r="E45" s="5"/>
      <c r="F45" s="5"/>
      <c r="G45" s="5">
        <v>98000</v>
      </c>
      <c r="H45" s="5">
        <v>98000</v>
      </c>
      <c r="I45" s="5">
        <v>26460</v>
      </c>
      <c r="J45" s="5">
        <v>26460</v>
      </c>
      <c r="K45" s="5">
        <f t="shared" si="2"/>
        <v>124460</v>
      </c>
      <c r="L45" s="5">
        <f t="shared" si="3"/>
        <v>124460</v>
      </c>
    </row>
    <row r="46" spans="1:12" s="3" customFormat="1" ht="15.75">
      <c r="A46" s="7" t="s">
        <v>485</v>
      </c>
      <c r="B46" s="97">
        <v>2</v>
      </c>
      <c r="C46" s="5"/>
      <c r="D46" s="5"/>
      <c r="E46" s="5"/>
      <c r="F46" s="5"/>
      <c r="G46" s="5">
        <v>100000</v>
      </c>
      <c r="H46" s="5">
        <v>100000</v>
      </c>
      <c r="I46" s="5">
        <v>27000</v>
      </c>
      <c r="J46" s="5">
        <v>27000</v>
      </c>
      <c r="K46" s="5">
        <f t="shared" si="2"/>
        <v>127000</v>
      </c>
      <c r="L46" s="5">
        <f t="shared" si="3"/>
        <v>127000</v>
      </c>
    </row>
    <row r="47" spans="1:12" s="3" customFormat="1" ht="15.75" hidden="1">
      <c r="A47" s="7" t="s">
        <v>262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</row>
    <row r="48" spans="1:12" s="3" customFormat="1" ht="15.75">
      <c r="A48" s="7" t="s">
        <v>263</v>
      </c>
      <c r="B48" s="97">
        <v>2</v>
      </c>
      <c r="C48" s="5">
        <v>490000</v>
      </c>
      <c r="D48" s="5">
        <v>490000</v>
      </c>
      <c r="E48" s="5">
        <v>96000</v>
      </c>
      <c r="F48" s="5">
        <v>96000</v>
      </c>
      <c r="G48" s="5">
        <v>900000</v>
      </c>
      <c r="H48" s="5">
        <v>900000</v>
      </c>
      <c r="I48" s="5">
        <v>243000</v>
      </c>
      <c r="J48" s="5">
        <v>243000</v>
      </c>
      <c r="K48" s="5">
        <f t="shared" si="2"/>
        <v>1729000</v>
      </c>
      <c r="L48" s="5">
        <f t="shared" si="3"/>
        <v>1729000</v>
      </c>
    </row>
    <row r="49" spans="1:12" s="3" customFormat="1" ht="31.5">
      <c r="A49" s="7" t="s">
        <v>264</v>
      </c>
      <c r="B49" s="97">
        <v>2</v>
      </c>
      <c r="C49" s="5"/>
      <c r="D49" s="5"/>
      <c r="E49" s="5"/>
      <c r="F49" s="5"/>
      <c r="G49" s="5">
        <v>1300000</v>
      </c>
      <c r="H49" s="5">
        <v>1300000</v>
      </c>
      <c r="I49" s="5">
        <v>351000</v>
      </c>
      <c r="J49" s="5">
        <v>351000</v>
      </c>
      <c r="K49" s="5">
        <f t="shared" si="2"/>
        <v>1651000</v>
      </c>
      <c r="L49" s="5">
        <f t="shared" si="3"/>
        <v>1651000</v>
      </c>
    </row>
    <row r="50" spans="1:12" s="3" customFormat="1" ht="15.75">
      <c r="A50" s="117" t="s">
        <v>513</v>
      </c>
      <c r="B50" s="97">
        <v>2</v>
      </c>
      <c r="C50" s="5">
        <v>450000</v>
      </c>
      <c r="D50" s="5">
        <v>450000</v>
      </c>
      <c r="E50" s="5"/>
      <c r="F50" s="5"/>
      <c r="G50" s="5"/>
      <c r="H50" s="5"/>
      <c r="I50" s="5"/>
      <c r="J50" s="5"/>
      <c r="K50" s="5">
        <f t="shared" si="2"/>
        <v>450000</v>
      </c>
      <c r="L50" s="5">
        <f t="shared" si="3"/>
        <v>450000</v>
      </c>
    </row>
    <row r="51" spans="1:12" s="3" customFormat="1" ht="31.5">
      <c r="A51" s="117" t="s">
        <v>659</v>
      </c>
      <c r="B51" s="97">
        <v>2</v>
      </c>
      <c r="C51" s="5"/>
      <c r="D51" s="5"/>
      <c r="E51" s="5"/>
      <c r="F51" s="5"/>
      <c r="G51" s="5"/>
      <c r="H51" s="5"/>
      <c r="I51" s="5"/>
      <c r="J51" s="5"/>
      <c r="K51" s="5">
        <f aca="true" t="shared" si="4" ref="K51:L54">C51+E51+G51+I51</f>
        <v>0</v>
      </c>
      <c r="L51" s="5">
        <f t="shared" si="4"/>
        <v>0</v>
      </c>
    </row>
    <row r="52" spans="1:12" s="3" customFormat="1" ht="31.5">
      <c r="A52" s="117" t="s">
        <v>683</v>
      </c>
      <c r="B52" s="97">
        <v>2</v>
      </c>
      <c r="C52" s="5">
        <v>0</v>
      </c>
      <c r="D52" s="5">
        <v>1422000</v>
      </c>
      <c r="E52" s="5">
        <v>0</v>
      </c>
      <c r="F52" s="5">
        <v>277290</v>
      </c>
      <c r="G52" s="5">
        <v>0</v>
      </c>
      <c r="H52" s="5">
        <v>1357206</v>
      </c>
      <c r="I52" s="5">
        <v>0</v>
      </c>
      <c r="J52" s="5">
        <v>366446</v>
      </c>
      <c r="K52" s="5">
        <f>C52+E52+G52+I52</f>
        <v>0</v>
      </c>
      <c r="L52" s="5">
        <f>D52+F52+H52+J52</f>
        <v>3422942</v>
      </c>
    </row>
    <row r="53" spans="1:12" ht="15.75">
      <c r="A53" s="7" t="s">
        <v>477</v>
      </c>
      <c r="B53" s="97">
        <v>2</v>
      </c>
      <c r="C53" s="5"/>
      <c r="D53" s="5"/>
      <c r="E53" s="5"/>
      <c r="F53" s="5"/>
      <c r="G53" s="5">
        <v>95244</v>
      </c>
      <c r="H53" s="5">
        <v>95244</v>
      </c>
      <c r="I53" s="5">
        <v>25716</v>
      </c>
      <c r="J53" s="5">
        <v>25716</v>
      </c>
      <c r="K53" s="5">
        <f t="shared" si="4"/>
        <v>120960</v>
      </c>
      <c r="L53" s="5">
        <f t="shared" si="4"/>
        <v>120960</v>
      </c>
    </row>
    <row r="54" spans="1:12" ht="15.75">
      <c r="A54" s="7" t="s">
        <v>667</v>
      </c>
      <c r="B54" s="97">
        <v>2</v>
      </c>
      <c r="C54" s="5"/>
      <c r="D54" s="5"/>
      <c r="E54" s="5"/>
      <c r="F54" s="5"/>
      <c r="G54" s="5">
        <v>0</v>
      </c>
      <c r="H54" s="5">
        <v>210000</v>
      </c>
      <c r="I54" s="5">
        <v>0</v>
      </c>
      <c r="J54" s="5">
        <v>56700</v>
      </c>
      <c r="K54" s="5">
        <f t="shared" si="4"/>
        <v>0</v>
      </c>
      <c r="L54" s="5">
        <f t="shared" si="4"/>
        <v>266700</v>
      </c>
    </row>
    <row r="55" spans="1:12" ht="15.75" hidden="1">
      <c r="A55" s="7" t="s">
        <v>477</v>
      </c>
      <c r="B55" s="97">
        <v>2</v>
      </c>
      <c r="C55" s="5"/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</row>
    <row r="56" spans="1:12" s="3" customFormat="1" ht="15.75">
      <c r="A56" s="7" t="s">
        <v>265</v>
      </c>
      <c r="B56" s="97">
        <v>2</v>
      </c>
      <c r="C56" s="5"/>
      <c r="D56" s="5"/>
      <c r="E56" s="5"/>
      <c r="F56" s="5"/>
      <c r="G56" s="5">
        <v>1120606</v>
      </c>
      <c r="H56" s="5">
        <v>1120606</v>
      </c>
      <c r="I56" s="5">
        <v>302564</v>
      </c>
      <c r="J56" s="5">
        <v>302564</v>
      </c>
      <c r="K56" s="5">
        <f t="shared" si="2"/>
        <v>1423170</v>
      </c>
      <c r="L56" s="5">
        <f t="shared" si="3"/>
        <v>1423170</v>
      </c>
    </row>
    <row r="57" spans="1:12" s="3" customFormat="1" ht="15.75">
      <c r="A57" s="7" t="s">
        <v>145</v>
      </c>
      <c r="B57" s="97"/>
      <c r="C57" s="5"/>
      <c r="D57" s="5"/>
      <c r="E57" s="5"/>
      <c r="F57" s="5"/>
      <c r="G57" s="5">
        <f>SUM(G58:G60)</f>
        <v>3368448</v>
      </c>
      <c r="H57" s="5">
        <f>SUM(H58:H60)</f>
        <v>3821729</v>
      </c>
      <c r="I57" s="5"/>
      <c r="J57" s="5"/>
      <c r="K57" s="5">
        <f t="shared" si="2"/>
        <v>3368448</v>
      </c>
      <c r="L57" s="5">
        <f t="shared" si="3"/>
        <v>3821729</v>
      </c>
    </row>
    <row r="58" spans="1:12" s="3" customFormat="1" ht="15.75">
      <c r="A58" s="85" t="s">
        <v>388</v>
      </c>
      <c r="B58" s="97">
        <v>1</v>
      </c>
      <c r="C58" s="5"/>
      <c r="D58" s="5"/>
      <c r="E58" s="5"/>
      <c r="F58" s="5"/>
      <c r="G58" s="5">
        <f>SUMIF($B$6:$B$57,"1",I$6:I$57)</f>
        <v>0</v>
      </c>
      <c r="H58" s="5">
        <f>SUMIF($B$6:$B$57,"1",J$6:J$57)</f>
        <v>0</v>
      </c>
      <c r="I58" s="5"/>
      <c r="J58" s="5"/>
      <c r="K58" s="5">
        <f t="shared" si="2"/>
        <v>0</v>
      </c>
      <c r="L58" s="5">
        <f t="shared" si="3"/>
        <v>0</v>
      </c>
    </row>
    <row r="59" spans="1:12" s="3" customFormat="1" ht="15.75">
      <c r="A59" s="85" t="s">
        <v>232</v>
      </c>
      <c r="B59" s="97">
        <v>2</v>
      </c>
      <c r="C59" s="5"/>
      <c r="D59" s="5"/>
      <c r="E59" s="5"/>
      <c r="F59" s="5"/>
      <c r="G59" s="5">
        <f>SUMIF($B$6:$B$57,"2",I$6:I$57)</f>
        <v>3368448</v>
      </c>
      <c r="H59" s="5">
        <f>SUMIF($B$6:$B$57,"2",J$6:J$57)</f>
        <v>3821729</v>
      </c>
      <c r="I59" s="5"/>
      <c r="J59" s="5"/>
      <c r="K59" s="5">
        <f t="shared" si="2"/>
        <v>3368448</v>
      </c>
      <c r="L59" s="5">
        <f t="shared" si="3"/>
        <v>3821729</v>
      </c>
    </row>
    <row r="60" spans="1:12" s="3" customFormat="1" ht="15.75">
      <c r="A60" s="85" t="s">
        <v>124</v>
      </c>
      <c r="B60" s="97">
        <v>3</v>
      </c>
      <c r="C60" s="5"/>
      <c r="D60" s="5"/>
      <c r="E60" s="5"/>
      <c r="F60" s="5"/>
      <c r="G60" s="5">
        <f>SUMIF($B$6:$B$57,"3",I$6:I$57)</f>
        <v>0</v>
      </c>
      <c r="H60" s="5">
        <f>SUMIF($B$6:$B$57,"3",J$6:J$57)</f>
        <v>0</v>
      </c>
      <c r="I60" s="5"/>
      <c r="J60" s="5"/>
      <c r="K60" s="5">
        <f t="shared" si="2"/>
        <v>0</v>
      </c>
      <c r="L60" s="5">
        <f t="shared" si="3"/>
        <v>0</v>
      </c>
    </row>
    <row r="61" spans="1:12" s="3" customFormat="1" ht="15.75">
      <c r="A61" s="8" t="s">
        <v>395</v>
      </c>
      <c r="B61" s="97"/>
      <c r="C61" s="14">
        <f aca="true" t="shared" si="5" ref="C61:H61">SUM(C62:C64)</f>
        <v>39218430</v>
      </c>
      <c r="D61" s="14">
        <f t="shared" si="5"/>
        <v>40640430</v>
      </c>
      <c r="E61" s="14">
        <f t="shared" si="5"/>
        <v>4520306</v>
      </c>
      <c r="F61" s="14">
        <f t="shared" si="5"/>
        <v>4797596</v>
      </c>
      <c r="G61" s="14">
        <f t="shared" si="5"/>
        <v>15929724</v>
      </c>
      <c r="H61" s="14">
        <f t="shared" si="5"/>
        <v>18061823</v>
      </c>
      <c r="I61" s="14"/>
      <c r="J61" s="14"/>
      <c r="K61" s="14">
        <f t="shared" si="2"/>
        <v>59668460</v>
      </c>
      <c r="L61" s="14">
        <f t="shared" si="3"/>
        <v>63499849</v>
      </c>
    </row>
    <row r="62" spans="1:12" s="3" customFormat="1" ht="15.75">
      <c r="A62" s="85" t="s">
        <v>388</v>
      </c>
      <c r="B62" s="97">
        <v>1</v>
      </c>
      <c r="C62" s="81">
        <f aca="true" t="shared" si="6" ref="C62:H62">SUMIF($B$6:$B$61,"1",C$6:C$61)</f>
        <v>0</v>
      </c>
      <c r="D62" s="81">
        <f t="shared" si="6"/>
        <v>0</v>
      </c>
      <c r="E62" s="81">
        <f t="shared" si="6"/>
        <v>0</v>
      </c>
      <c r="F62" s="81">
        <f t="shared" si="6"/>
        <v>0</v>
      </c>
      <c r="G62" s="81">
        <f t="shared" si="6"/>
        <v>0</v>
      </c>
      <c r="H62" s="81">
        <f t="shared" si="6"/>
        <v>0</v>
      </c>
      <c r="I62" s="5"/>
      <c r="J62" s="5"/>
      <c r="K62" s="5">
        <f t="shared" si="2"/>
        <v>0</v>
      </c>
      <c r="L62" s="5">
        <f t="shared" si="3"/>
        <v>0</v>
      </c>
    </row>
    <row r="63" spans="1:12" s="3" customFormat="1" ht="15.75">
      <c r="A63" s="85" t="s">
        <v>232</v>
      </c>
      <c r="B63" s="97">
        <v>2</v>
      </c>
      <c r="C63" s="81">
        <f aca="true" t="shared" si="7" ref="C63:H63">SUMIF($B$6:$B$61,"2",C$6:C$61)</f>
        <v>37681430</v>
      </c>
      <c r="D63" s="81">
        <f t="shared" si="7"/>
        <v>39103430</v>
      </c>
      <c r="E63" s="81">
        <f t="shared" si="7"/>
        <v>4214906</v>
      </c>
      <c r="F63" s="81">
        <f t="shared" si="7"/>
        <v>4492196</v>
      </c>
      <c r="G63" s="81">
        <f t="shared" si="7"/>
        <v>15929724</v>
      </c>
      <c r="H63" s="81">
        <f t="shared" si="7"/>
        <v>18061823</v>
      </c>
      <c r="I63" s="5"/>
      <c r="J63" s="5"/>
      <c r="K63" s="5">
        <f t="shared" si="2"/>
        <v>57826060</v>
      </c>
      <c r="L63" s="5">
        <f t="shared" si="3"/>
        <v>61657449</v>
      </c>
    </row>
    <row r="64" spans="1:12" s="3" customFormat="1" ht="15.75">
      <c r="A64" s="85" t="s">
        <v>124</v>
      </c>
      <c r="B64" s="97">
        <v>3</v>
      </c>
      <c r="C64" s="81">
        <f aca="true" t="shared" si="8" ref="C64:H64">SUMIF($B$6:$B$61,"3",C$6:C$61)</f>
        <v>1537000</v>
      </c>
      <c r="D64" s="81">
        <f t="shared" si="8"/>
        <v>1537000</v>
      </c>
      <c r="E64" s="81">
        <f t="shared" si="8"/>
        <v>305400</v>
      </c>
      <c r="F64" s="81">
        <f t="shared" si="8"/>
        <v>305400</v>
      </c>
      <c r="G64" s="81">
        <f t="shared" si="8"/>
        <v>0</v>
      </c>
      <c r="H64" s="81">
        <f t="shared" si="8"/>
        <v>0</v>
      </c>
      <c r="I64" s="5"/>
      <c r="J64" s="5"/>
      <c r="K64" s="5">
        <f t="shared" si="2"/>
        <v>1842400</v>
      </c>
      <c r="L64" s="5">
        <f t="shared" si="3"/>
        <v>1842400</v>
      </c>
    </row>
  </sheetData>
  <sheetProtection/>
  <mergeCells count="9">
    <mergeCell ref="A1:L1"/>
    <mergeCell ref="A2:L2"/>
    <mergeCell ref="A4:A5"/>
    <mergeCell ref="B4:B5"/>
    <mergeCell ref="K4:L4"/>
    <mergeCell ref="I4:J4"/>
    <mergeCell ref="G4:H4"/>
    <mergeCell ref="E4:F4"/>
    <mergeCell ref="C4:D4"/>
  </mergeCells>
  <printOptions horizontalCentered="1"/>
  <pageMargins left="0.5118110236220472" right="0.2755905511811024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52" t="s">
        <v>628</v>
      </c>
      <c r="B1" s="252"/>
      <c r="C1" s="252"/>
      <c r="D1" s="252"/>
      <c r="E1" s="252"/>
      <c r="F1" s="116"/>
    </row>
    <row r="2" spans="1:5" s="23" customFormat="1" ht="13.5" customHeight="1">
      <c r="A2" s="121"/>
      <c r="B2" s="121"/>
      <c r="C2" s="121"/>
      <c r="D2" s="121"/>
      <c r="E2" s="121"/>
    </row>
    <row r="3" spans="1:5" s="23" customFormat="1" ht="40.5" customHeight="1">
      <c r="A3" s="253" t="s">
        <v>625</v>
      </c>
      <c r="B3" s="253"/>
      <c r="C3" s="253"/>
      <c r="D3" s="253"/>
      <c r="E3" s="253"/>
    </row>
    <row r="4" spans="1:5" s="23" customFormat="1" ht="14.25" customHeight="1">
      <c r="A4" s="24"/>
      <c r="B4" s="24"/>
      <c r="C4" s="24"/>
      <c r="D4" s="24"/>
      <c r="E4" s="122" t="s">
        <v>487</v>
      </c>
    </row>
    <row r="5" spans="1:6" s="27" customFormat="1" ht="21.75" customHeight="1">
      <c r="A5" s="114" t="s">
        <v>9</v>
      </c>
      <c r="B5" s="25" t="s">
        <v>483</v>
      </c>
      <c r="C5" s="25" t="s">
        <v>562</v>
      </c>
      <c r="D5" s="25" t="s">
        <v>619</v>
      </c>
      <c r="E5" s="25" t="s">
        <v>5</v>
      </c>
      <c r="F5" s="26"/>
    </row>
    <row r="6" spans="1:5" ht="15">
      <c r="A6" s="28" t="s">
        <v>392</v>
      </c>
      <c r="B6" s="29">
        <v>4500000</v>
      </c>
      <c r="C6" s="29">
        <v>4500000</v>
      </c>
      <c r="D6" s="29">
        <v>4500000</v>
      </c>
      <c r="E6" s="29">
        <f aca="true" t="shared" si="0" ref="E6:E21">SUM(B6:D6)</f>
        <v>13500000</v>
      </c>
    </row>
    <row r="7" spans="1:5" ht="15">
      <c r="A7" s="28" t="s">
        <v>390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30000</v>
      </c>
      <c r="C8" s="29">
        <v>30000</v>
      </c>
      <c r="D8" s="29">
        <v>30000</v>
      </c>
      <c r="E8" s="29">
        <f t="shared" si="0"/>
        <v>90000</v>
      </c>
    </row>
    <row r="9" spans="1:5" ht="32.25" customHeight="1">
      <c r="A9" s="31" t="s">
        <v>30</v>
      </c>
      <c r="B9" s="29">
        <v>650000</v>
      </c>
      <c r="C9" s="29">
        <v>650000</v>
      </c>
      <c r="D9" s="29">
        <v>650000</v>
      </c>
      <c r="E9" s="29">
        <f t="shared" si="0"/>
        <v>1950000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391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5180000</v>
      </c>
      <c r="C13" s="33">
        <f>SUM(C6:C12)</f>
        <v>5180000</v>
      </c>
      <c r="D13" s="33">
        <f>SUM(D6:D12)</f>
        <v>5180000</v>
      </c>
      <c r="E13" s="33">
        <f>SUM(E6:E12)</f>
        <v>15540000</v>
      </c>
    </row>
    <row r="14" spans="1:5" ht="15">
      <c r="A14" s="32" t="s">
        <v>41</v>
      </c>
      <c r="B14" s="33">
        <f>ROUNDDOWN(B13*0.5,0)</f>
        <v>2590000</v>
      </c>
      <c r="C14" s="33">
        <f>ROUNDDOWN(C13*0.5,0)</f>
        <v>2590000</v>
      </c>
      <c r="D14" s="33">
        <f>ROUNDDOWN(D13*0.5,0)</f>
        <v>2590000</v>
      </c>
      <c r="E14" s="33">
        <f t="shared" si="0"/>
        <v>7770000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2590000</v>
      </c>
      <c r="C23" s="33">
        <f>C14-C22</f>
        <v>2590000</v>
      </c>
      <c r="D23" s="33">
        <f>D14-D22</f>
        <v>2590000</v>
      </c>
      <c r="E23" s="33">
        <f>E14-E22</f>
        <v>7770000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54" t="s">
        <v>384</v>
      </c>
      <c r="B26" s="254"/>
      <c r="C26" s="254"/>
      <c r="D26" s="254"/>
      <c r="E26" s="254"/>
    </row>
    <row r="27" ht="18.75" customHeight="1"/>
    <row r="28" ht="15">
      <c r="A28" s="96" t="s">
        <v>626</v>
      </c>
    </row>
    <row r="29" spans="1:3" ht="15">
      <c r="A29" s="37" t="s">
        <v>527</v>
      </c>
      <c r="C29" s="62"/>
    </row>
    <row r="30" ht="15">
      <c r="C30" s="62"/>
    </row>
    <row r="31" spans="1:4" ht="15">
      <c r="A31" s="62" t="s">
        <v>563</v>
      </c>
      <c r="B31" s="26"/>
      <c r="D31" s="62" t="s">
        <v>528</v>
      </c>
    </row>
    <row r="32" spans="1:4" ht="15">
      <c r="A32" s="62" t="s">
        <v>564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.28125" style="0" customWidth="1"/>
    <col min="4" max="4" width="3.140625" style="0" customWidth="1"/>
    <col min="5" max="5" width="8.421875" style="0" bestFit="1" customWidth="1"/>
    <col min="6" max="6" width="2.8515625" style="39" customWidth="1"/>
    <col min="8" max="9" width="6.140625" style="0" customWidth="1"/>
    <col min="10" max="10" width="14.8515625" style="39" customWidth="1"/>
  </cols>
  <sheetData>
    <row r="1" spans="1:10" s="143" customFormat="1" ht="16.5">
      <c r="A1" s="219" t="s">
        <v>638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43" customFormat="1" ht="16.5">
      <c r="A2" s="219" t="s">
        <v>639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143" customFormat="1" ht="16.5">
      <c r="A3" s="219" t="s">
        <v>676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s="143" customFormat="1" ht="16.5" customHeight="1">
      <c r="A4" s="139"/>
      <c r="B4" s="139"/>
      <c r="C4" s="139"/>
      <c r="D4" s="139"/>
      <c r="E4" s="139"/>
      <c r="F4" s="140"/>
      <c r="G4" s="139"/>
      <c r="H4" s="139"/>
      <c r="J4" s="141" t="s">
        <v>570</v>
      </c>
    </row>
    <row r="5" spans="1:10" s="143" customFormat="1" ht="16.5">
      <c r="A5" s="167" t="s">
        <v>573</v>
      </c>
      <c r="B5" s="167"/>
      <c r="C5" s="167"/>
      <c r="D5" s="167"/>
      <c r="E5" s="167"/>
      <c r="F5" s="168"/>
      <c r="G5" s="167"/>
      <c r="H5" s="167"/>
      <c r="I5" s="167"/>
      <c r="J5" s="168"/>
    </row>
    <row r="6" spans="1:10" s="143" customFormat="1" ht="16.5">
      <c r="A6" s="147" t="s">
        <v>574</v>
      </c>
      <c r="B6" s="147"/>
      <c r="C6" s="147"/>
      <c r="D6" s="147"/>
      <c r="E6" s="147"/>
      <c r="F6" s="148"/>
      <c r="G6" s="147" t="s">
        <v>575</v>
      </c>
      <c r="H6" s="147"/>
      <c r="I6" s="147"/>
      <c r="J6" s="148"/>
    </row>
    <row r="7" spans="1:11" s="143" customFormat="1" ht="19.5">
      <c r="A7" s="194" t="s">
        <v>572</v>
      </c>
      <c r="B7" s="147"/>
      <c r="C7" s="147"/>
      <c r="D7" s="147"/>
      <c r="E7" s="147"/>
      <c r="F7" s="169"/>
      <c r="G7" s="151"/>
      <c r="H7" s="151"/>
      <c r="I7" s="151"/>
      <c r="J7" s="160"/>
      <c r="K7" s="195"/>
    </row>
    <row r="8" spans="1:11" s="143" customFormat="1" ht="18.75">
      <c r="A8" s="194"/>
      <c r="B8" s="154" t="s">
        <v>582</v>
      </c>
      <c r="C8" s="151"/>
      <c r="D8" s="196"/>
      <c r="E8" s="155"/>
      <c r="F8" s="169"/>
      <c r="G8" s="197" t="s">
        <v>640</v>
      </c>
      <c r="H8" s="197"/>
      <c r="I8" s="197"/>
      <c r="J8" s="198"/>
      <c r="K8" s="162">
        <v>108193</v>
      </c>
    </row>
    <row r="9" spans="1:11" s="143" customFormat="1" ht="18.75">
      <c r="A9" s="194"/>
      <c r="B9" s="151"/>
      <c r="C9" s="178" t="s">
        <v>653</v>
      </c>
      <c r="D9" s="199"/>
      <c r="E9" s="162">
        <v>6451</v>
      </c>
      <c r="F9" s="169"/>
      <c r="G9" s="200"/>
      <c r="H9" s="200"/>
      <c r="I9" s="200"/>
      <c r="J9" s="201"/>
      <c r="K9" s="155"/>
    </row>
    <row r="10" spans="1:11" s="143" customFormat="1" ht="18.75">
      <c r="A10" s="202"/>
      <c r="C10" s="179" t="s">
        <v>581</v>
      </c>
      <c r="D10" s="150"/>
      <c r="E10" s="180">
        <v>1742</v>
      </c>
      <c r="F10" s="153"/>
      <c r="G10" s="154"/>
      <c r="H10" s="203"/>
      <c r="I10" s="157"/>
      <c r="J10" s="153"/>
      <c r="K10" s="204"/>
    </row>
    <row r="11" spans="1:11" s="143" customFormat="1" ht="18.75">
      <c r="A11"/>
      <c r="B11" s="146" t="s">
        <v>579</v>
      </c>
      <c r="C11" s="187"/>
      <c r="D11" s="187"/>
      <c r="E11" s="149">
        <v>100000</v>
      </c>
      <c r="F11" s="206"/>
      <c r="G11" s="188"/>
      <c r="H11" s="188"/>
      <c r="I11" s="188"/>
      <c r="J11" s="205"/>
      <c r="K11" s="204"/>
    </row>
    <row r="12" spans="1:11" s="143" customFormat="1" ht="18.75">
      <c r="A12"/>
      <c r="B12" s="151"/>
      <c r="C12" s="191"/>
      <c r="D12" s="191"/>
      <c r="E12" s="153"/>
      <c r="F12" s="206"/>
      <c r="G12" s="188"/>
      <c r="H12" s="188"/>
      <c r="I12" s="188"/>
      <c r="J12" s="205"/>
      <c r="K12" s="204"/>
    </row>
    <row r="13" spans="1:10" s="143" customFormat="1" ht="16.5">
      <c r="A13" s="173" t="s">
        <v>641</v>
      </c>
      <c r="B13" s="171"/>
      <c r="C13" s="171"/>
      <c r="D13" s="171"/>
      <c r="E13" s="171"/>
      <c r="F13" s="172"/>
      <c r="G13" s="171"/>
      <c r="H13" s="174"/>
      <c r="I13" s="175"/>
      <c r="J13" s="153"/>
    </row>
    <row r="14" spans="1:10" s="143" customFormat="1" ht="16.5">
      <c r="A14" s="173"/>
      <c r="B14" s="171"/>
      <c r="C14" s="171"/>
      <c r="D14" s="171"/>
      <c r="E14" s="171"/>
      <c r="F14" s="172"/>
      <c r="G14" s="176"/>
      <c r="H14" s="217" t="s">
        <v>576</v>
      </c>
      <c r="I14" s="217"/>
      <c r="J14" s="217"/>
    </row>
    <row r="15" spans="1:10" s="145" customFormat="1" ht="16.5">
      <c r="A15" s="173"/>
      <c r="B15" s="171"/>
      <c r="C15" s="171"/>
      <c r="D15" s="171"/>
      <c r="E15" s="171"/>
      <c r="F15" s="172"/>
      <c r="G15" s="171"/>
      <c r="H15" s="217" t="s">
        <v>78</v>
      </c>
      <c r="I15" s="217"/>
      <c r="J15" s="217"/>
    </row>
  </sheetData>
  <sheetProtection/>
  <mergeCells count="5">
    <mergeCell ref="A1:J1"/>
    <mergeCell ref="A2:J2"/>
    <mergeCell ref="A3:J3"/>
    <mergeCell ref="H14:J14"/>
    <mergeCell ref="H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2"/>
  <sheetViews>
    <sheetView tabSelected="1" zoomScalePageLayoutView="0" workbookViewId="0" topLeftCell="A1">
      <pane xSplit="2" ySplit="6" topLeftCell="O7" activePane="bottomRight" state="frozen"/>
      <selection pane="topLeft" activeCell="A1" sqref="A1:J21"/>
      <selection pane="topRight" activeCell="A1" sqref="A1:J21"/>
      <selection pane="bottomLeft" activeCell="A1" sqref="A1:J21"/>
      <selection pane="bottomRight" activeCell="V23" sqref="V2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3.140625" style="0" customWidth="1"/>
    <col min="11" max="11" width="25.7109375" style="0" customWidth="1"/>
    <col min="12" max="12" width="12.140625" style="0" customWidth="1"/>
    <col min="13" max="19" width="13.140625" style="0" customWidth="1"/>
  </cols>
  <sheetData>
    <row r="1" spans="1:19" s="2" customFormat="1" ht="15.75">
      <c r="A1" s="226" t="s">
        <v>620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2:4" s="136" customFormat="1" ht="15" customHeight="1">
      <c r="B2" s="137"/>
      <c r="C2" s="137"/>
      <c r="D2" s="137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662</v>
      </c>
      <c r="Q3" s="1" t="s">
        <v>663</v>
      </c>
      <c r="R3" s="1" t="s">
        <v>664</v>
      </c>
      <c r="S3" s="1" t="s">
        <v>665</v>
      </c>
    </row>
    <row r="4" spans="1:19" s="11" customFormat="1" ht="15.75">
      <c r="A4" s="1">
        <v>1</v>
      </c>
      <c r="B4" s="223" t="s">
        <v>9</v>
      </c>
      <c r="C4" s="223" t="s">
        <v>387</v>
      </c>
      <c r="D4" s="223"/>
      <c r="E4" s="223" t="s">
        <v>122</v>
      </c>
      <c r="F4" s="223"/>
      <c r="G4" s="223" t="s">
        <v>123</v>
      </c>
      <c r="H4" s="223"/>
      <c r="I4" s="223" t="s">
        <v>5</v>
      </c>
      <c r="J4" s="223"/>
      <c r="K4" s="223" t="s">
        <v>9</v>
      </c>
      <c r="L4" s="223" t="s">
        <v>387</v>
      </c>
      <c r="M4" s="223"/>
      <c r="N4" s="223" t="s">
        <v>122</v>
      </c>
      <c r="O4" s="223"/>
      <c r="P4" s="223" t="s">
        <v>123</v>
      </c>
      <c r="Q4" s="223"/>
      <c r="R4" s="223" t="s">
        <v>5</v>
      </c>
      <c r="S4" s="223"/>
    </row>
    <row r="5" spans="1:19" s="11" customFormat="1" ht="15.75">
      <c r="A5" s="1">
        <v>2</v>
      </c>
      <c r="B5" s="223"/>
      <c r="C5" s="86" t="s">
        <v>4</v>
      </c>
      <c r="D5" s="86" t="s">
        <v>666</v>
      </c>
      <c r="E5" s="86" t="s">
        <v>4</v>
      </c>
      <c r="F5" s="86" t="s">
        <v>666</v>
      </c>
      <c r="G5" s="86" t="s">
        <v>4</v>
      </c>
      <c r="H5" s="86" t="s">
        <v>666</v>
      </c>
      <c r="I5" s="86" t="s">
        <v>4</v>
      </c>
      <c r="J5" s="86" t="s">
        <v>666</v>
      </c>
      <c r="K5" s="223"/>
      <c r="L5" s="86" t="s">
        <v>4</v>
      </c>
      <c r="M5" s="86" t="s">
        <v>666</v>
      </c>
      <c r="N5" s="86" t="s">
        <v>4</v>
      </c>
      <c r="O5" s="86" t="s">
        <v>666</v>
      </c>
      <c r="P5" s="86" t="s">
        <v>4</v>
      </c>
      <c r="Q5" s="86" t="s">
        <v>666</v>
      </c>
      <c r="R5" s="86" t="s">
        <v>4</v>
      </c>
      <c r="S5" s="86" t="s">
        <v>666</v>
      </c>
    </row>
    <row r="6" spans="1:19" s="93" customFormat="1" ht="16.5">
      <c r="A6" s="1">
        <v>3</v>
      </c>
      <c r="B6" s="225" t="s">
        <v>44</v>
      </c>
      <c r="C6" s="225"/>
      <c r="D6" s="225"/>
      <c r="E6" s="225"/>
      <c r="F6" s="225"/>
      <c r="G6" s="225"/>
      <c r="H6" s="225"/>
      <c r="I6" s="225"/>
      <c r="J6" s="225"/>
      <c r="K6" s="225" t="s">
        <v>134</v>
      </c>
      <c r="L6" s="225"/>
      <c r="M6" s="225"/>
      <c r="N6" s="225"/>
      <c r="O6" s="225"/>
      <c r="P6" s="225"/>
      <c r="Q6" s="225"/>
      <c r="R6" s="225"/>
      <c r="S6" s="225"/>
    </row>
    <row r="7" spans="1:19" s="11" customFormat="1" ht="47.25">
      <c r="A7" s="1">
        <v>4</v>
      </c>
      <c r="B7" s="88" t="s">
        <v>290</v>
      </c>
      <c r="C7" s="5">
        <f>Bevételek!C98</f>
        <v>0</v>
      </c>
      <c r="D7" s="5">
        <f>Bevételek!D98</f>
        <v>0</v>
      </c>
      <c r="E7" s="5">
        <f>Bevételek!C99</f>
        <v>63844907</v>
      </c>
      <c r="F7" s="5">
        <f>Bevételek!D99</f>
        <v>64111607</v>
      </c>
      <c r="G7" s="5">
        <f>Bevételek!C100</f>
        <v>0</v>
      </c>
      <c r="H7" s="5">
        <f>Bevételek!D100</f>
        <v>0</v>
      </c>
      <c r="I7" s="5">
        <f aca="true" t="shared" si="0" ref="I7:J10">C7+E7+G7</f>
        <v>63844907</v>
      </c>
      <c r="J7" s="5">
        <f t="shared" si="0"/>
        <v>64111607</v>
      </c>
      <c r="K7" s="90" t="s">
        <v>39</v>
      </c>
      <c r="L7" s="5">
        <f>Kiadás!C8</f>
        <v>0</v>
      </c>
      <c r="M7" s="5">
        <f>Kiadás!D8</f>
        <v>0</v>
      </c>
      <c r="N7" s="5">
        <f>Kiadás!C9</f>
        <v>37681430</v>
      </c>
      <c r="O7" s="5">
        <f>Kiadás!D9</f>
        <v>39103430</v>
      </c>
      <c r="P7" s="5">
        <f>Kiadás!C10</f>
        <v>1537000</v>
      </c>
      <c r="Q7" s="5">
        <f>Kiadás!D10</f>
        <v>1537000</v>
      </c>
      <c r="R7" s="5">
        <f aca="true" t="shared" si="1" ref="R7:S11">L7+N7+P7</f>
        <v>39218430</v>
      </c>
      <c r="S7" s="5">
        <f t="shared" si="1"/>
        <v>40640430</v>
      </c>
    </row>
    <row r="8" spans="1:19" s="11" customFormat="1" ht="45">
      <c r="A8" s="1">
        <v>5</v>
      </c>
      <c r="B8" s="88" t="s">
        <v>312</v>
      </c>
      <c r="C8" s="5">
        <f>Bevételek!C161</f>
        <v>0</v>
      </c>
      <c r="D8" s="5">
        <f>Bevételek!D161</f>
        <v>0</v>
      </c>
      <c r="E8" s="5">
        <f>Bevételek!C162</f>
        <v>1088000</v>
      </c>
      <c r="F8" s="5">
        <f>Bevételek!D162</f>
        <v>1088000</v>
      </c>
      <c r="G8" s="5">
        <f>Bevételek!C163</f>
        <v>7000000</v>
      </c>
      <c r="H8" s="5">
        <f>Bevételek!D163</f>
        <v>7000000</v>
      </c>
      <c r="I8" s="5">
        <f t="shared" si="0"/>
        <v>8088000</v>
      </c>
      <c r="J8" s="5">
        <f t="shared" si="0"/>
        <v>8088000</v>
      </c>
      <c r="K8" s="90" t="s">
        <v>80</v>
      </c>
      <c r="L8" s="5">
        <f>Kiadás!C12</f>
        <v>0</v>
      </c>
      <c r="M8" s="5">
        <f>Kiadás!D12</f>
        <v>0</v>
      </c>
      <c r="N8" s="5">
        <f>Kiadás!C13</f>
        <v>4214906</v>
      </c>
      <c r="O8" s="5">
        <f>Kiadás!D13</f>
        <v>4492196</v>
      </c>
      <c r="P8" s="5">
        <f>Kiadás!C14</f>
        <v>305400</v>
      </c>
      <c r="Q8" s="5">
        <f>Kiadás!D14</f>
        <v>305400</v>
      </c>
      <c r="R8" s="5">
        <f t="shared" si="1"/>
        <v>4520306</v>
      </c>
      <c r="S8" s="5">
        <f t="shared" si="1"/>
        <v>4797596</v>
      </c>
    </row>
    <row r="9" spans="1:19" s="11" customFormat="1" ht="15.75">
      <c r="A9" s="1">
        <v>6</v>
      </c>
      <c r="B9" s="88" t="s">
        <v>44</v>
      </c>
      <c r="C9" s="5">
        <f>Bevételek!C219</f>
        <v>0</v>
      </c>
      <c r="D9" s="5">
        <f>Bevételek!D219</f>
        <v>0</v>
      </c>
      <c r="E9" s="5">
        <f>Bevételek!C220</f>
        <v>3601938</v>
      </c>
      <c r="F9" s="5">
        <f>Bevételek!D220</f>
        <v>3610419</v>
      </c>
      <c r="G9" s="5">
        <f>Bevételek!C221</f>
        <v>0</v>
      </c>
      <c r="H9" s="5">
        <f>Bevételek!D221</f>
        <v>0</v>
      </c>
      <c r="I9" s="5">
        <f t="shared" si="0"/>
        <v>3601938</v>
      </c>
      <c r="J9" s="5">
        <f t="shared" si="0"/>
        <v>3610419</v>
      </c>
      <c r="K9" s="90" t="s">
        <v>81</v>
      </c>
      <c r="L9" s="5">
        <f>Kiadás!C16</f>
        <v>0</v>
      </c>
      <c r="M9" s="5">
        <f>Kiadás!D16</f>
        <v>0</v>
      </c>
      <c r="N9" s="5">
        <f>Kiadás!C17</f>
        <v>15929724</v>
      </c>
      <c r="O9" s="5">
        <f>Kiadás!D17</f>
        <v>18061823</v>
      </c>
      <c r="P9" s="5">
        <f>Kiadás!C18</f>
        <v>0</v>
      </c>
      <c r="Q9" s="5">
        <f>Kiadás!D18</f>
        <v>0</v>
      </c>
      <c r="R9" s="5">
        <f t="shared" si="1"/>
        <v>15929724</v>
      </c>
      <c r="S9" s="5">
        <f t="shared" si="1"/>
        <v>18061823</v>
      </c>
    </row>
    <row r="10" spans="1:19" s="11" customFormat="1" ht="15.75" customHeight="1">
      <c r="A10" s="1">
        <v>7</v>
      </c>
      <c r="B10" s="224" t="s">
        <v>369</v>
      </c>
      <c r="C10" s="221">
        <f>Bevételek!C253</f>
        <v>0</v>
      </c>
      <c r="D10" s="221">
        <f>Bevételek!D253</f>
        <v>0</v>
      </c>
      <c r="E10" s="221">
        <f>Bevételek!C254</f>
        <v>99600</v>
      </c>
      <c r="F10" s="221">
        <f>Bevételek!D254</f>
        <v>99600</v>
      </c>
      <c r="G10" s="221">
        <f>Bevételek!C255</f>
        <v>0</v>
      </c>
      <c r="H10" s="221">
        <f>Bevételek!D255</f>
        <v>0</v>
      </c>
      <c r="I10" s="221">
        <f t="shared" si="0"/>
        <v>99600</v>
      </c>
      <c r="J10" s="221">
        <f t="shared" si="0"/>
        <v>99600</v>
      </c>
      <c r="K10" s="90" t="s">
        <v>82</v>
      </c>
      <c r="L10" s="5">
        <f>Kiadás!C61</f>
        <v>0</v>
      </c>
      <c r="M10" s="5">
        <f>Kiadás!D61</f>
        <v>0</v>
      </c>
      <c r="N10" s="5">
        <f>Kiadás!C62</f>
        <v>4640200</v>
      </c>
      <c r="O10" s="5">
        <f>Kiadás!D62</f>
        <v>4640200</v>
      </c>
      <c r="P10" s="5">
        <f>Kiadás!C63</f>
        <v>0</v>
      </c>
      <c r="Q10" s="5">
        <f>Kiadás!D63</f>
        <v>0</v>
      </c>
      <c r="R10" s="5">
        <f t="shared" si="1"/>
        <v>4640200</v>
      </c>
      <c r="S10" s="5">
        <f t="shared" si="1"/>
        <v>4640200</v>
      </c>
    </row>
    <row r="11" spans="1:19" s="11" customFormat="1" ht="30">
      <c r="A11" s="1">
        <v>8</v>
      </c>
      <c r="B11" s="224"/>
      <c r="C11" s="221"/>
      <c r="D11" s="221"/>
      <c r="E11" s="221"/>
      <c r="F11" s="221"/>
      <c r="G11" s="221"/>
      <c r="H11" s="221"/>
      <c r="I11" s="221"/>
      <c r="J11" s="221"/>
      <c r="K11" s="90" t="s">
        <v>83</v>
      </c>
      <c r="L11" s="5">
        <f>Kiadás!C124</f>
        <v>0</v>
      </c>
      <c r="M11" s="5">
        <f>Kiadás!D124</f>
        <v>0</v>
      </c>
      <c r="N11" s="5">
        <f>Kiadás!C125</f>
        <v>3018370</v>
      </c>
      <c r="O11" s="5">
        <f>Kiadás!D125</f>
        <v>3035044</v>
      </c>
      <c r="P11" s="5">
        <f>Kiadás!C126</f>
        <v>0</v>
      </c>
      <c r="Q11" s="5">
        <f>Kiadás!D126</f>
        <v>0</v>
      </c>
      <c r="R11" s="5">
        <f t="shared" si="1"/>
        <v>3018370</v>
      </c>
      <c r="S11" s="5">
        <f t="shared" si="1"/>
        <v>3035044</v>
      </c>
    </row>
    <row r="12" spans="1:19" s="11" customFormat="1" ht="15.75">
      <c r="A12" s="1">
        <v>9</v>
      </c>
      <c r="B12" s="89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68634445</v>
      </c>
      <c r="F12" s="13">
        <f t="shared" si="2"/>
        <v>68909626</v>
      </c>
      <c r="G12" s="13">
        <f t="shared" si="2"/>
        <v>7000000</v>
      </c>
      <c r="H12" s="13">
        <f t="shared" si="2"/>
        <v>7000000</v>
      </c>
      <c r="I12" s="13">
        <f t="shared" si="2"/>
        <v>75634445</v>
      </c>
      <c r="J12" s="13">
        <f t="shared" si="2"/>
        <v>75909626</v>
      </c>
      <c r="K12" s="89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65484630</v>
      </c>
      <c r="O12" s="13">
        <f t="shared" si="3"/>
        <v>69332693</v>
      </c>
      <c r="P12" s="13">
        <f t="shared" si="3"/>
        <v>1842400</v>
      </c>
      <c r="Q12" s="13">
        <f t="shared" si="3"/>
        <v>1842400</v>
      </c>
      <c r="R12" s="13">
        <f t="shared" si="3"/>
        <v>67327030</v>
      </c>
      <c r="S12" s="13">
        <f t="shared" si="3"/>
        <v>71175093</v>
      </c>
    </row>
    <row r="13" spans="1:19" s="11" customFormat="1" ht="15.75">
      <c r="A13" s="1">
        <v>10</v>
      </c>
      <c r="B13" s="91" t="s">
        <v>139</v>
      </c>
      <c r="C13" s="92">
        <f aca="true" t="shared" si="4" ref="C13:J13">C12-L12</f>
        <v>0</v>
      </c>
      <c r="D13" s="92">
        <f t="shared" si="4"/>
        <v>0</v>
      </c>
      <c r="E13" s="92">
        <f t="shared" si="4"/>
        <v>3149815</v>
      </c>
      <c r="F13" s="92">
        <f t="shared" si="4"/>
        <v>-423067</v>
      </c>
      <c r="G13" s="92">
        <f t="shared" si="4"/>
        <v>5157600</v>
      </c>
      <c r="H13" s="92">
        <f t="shared" si="4"/>
        <v>5157600</v>
      </c>
      <c r="I13" s="92">
        <f t="shared" si="4"/>
        <v>8307415</v>
      </c>
      <c r="J13" s="92">
        <f t="shared" si="4"/>
        <v>4734533</v>
      </c>
      <c r="K13" s="222" t="s">
        <v>125</v>
      </c>
      <c r="L13" s="220">
        <f>Kiadás!C153</f>
        <v>0</v>
      </c>
      <c r="M13" s="220">
        <f>Kiadás!D153</f>
        <v>0</v>
      </c>
      <c r="N13" s="220">
        <f>Kiadás!C154</f>
        <v>1082291</v>
      </c>
      <c r="O13" s="220">
        <f>Kiadás!D154</f>
        <v>1082291</v>
      </c>
      <c r="P13" s="220">
        <f>Kiadás!C155</f>
        <v>0</v>
      </c>
      <c r="Q13" s="220">
        <f>Kiadás!D155</f>
        <v>0</v>
      </c>
      <c r="R13" s="220">
        <f>L13+N13+P13</f>
        <v>1082291</v>
      </c>
      <c r="S13" s="220">
        <f>M13+O13+Q13</f>
        <v>1082291</v>
      </c>
    </row>
    <row r="14" spans="1:19" s="11" customFormat="1" ht="15.75">
      <c r="A14" s="1">
        <v>11</v>
      </c>
      <c r="B14" s="91" t="s">
        <v>130</v>
      </c>
      <c r="C14" s="5">
        <f>Bevételek!C274</f>
        <v>0</v>
      </c>
      <c r="D14" s="5">
        <f>Bevételek!D274</f>
        <v>0</v>
      </c>
      <c r="E14" s="5">
        <f>Bevételek!C275</f>
        <v>4888951</v>
      </c>
      <c r="F14" s="5">
        <f>Bevételek!D275</f>
        <v>4888951</v>
      </c>
      <c r="G14" s="5">
        <f>Bevételek!C276</f>
        <v>0</v>
      </c>
      <c r="H14" s="5">
        <f>Bevételek!D276</f>
        <v>0</v>
      </c>
      <c r="I14" s="5">
        <f>C14+E14+G14</f>
        <v>4888951</v>
      </c>
      <c r="J14" s="5">
        <f>D14+F14+H14</f>
        <v>4888951</v>
      </c>
      <c r="K14" s="222"/>
      <c r="L14" s="220"/>
      <c r="M14" s="220"/>
      <c r="N14" s="220"/>
      <c r="O14" s="220"/>
      <c r="P14" s="220"/>
      <c r="Q14" s="220"/>
      <c r="R14" s="220"/>
      <c r="S14" s="220"/>
    </row>
    <row r="15" spans="1:19" s="11" customFormat="1" ht="15.75">
      <c r="A15" s="1">
        <v>12</v>
      </c>
      <c r="B15" s="91" t="s">
        <v>131</v>
      </c>
      <c r="C15" s="5">
        <f>Bevételek!C295</f>
        <v>0</v>
      </c>
      <c r="D15" s="5">
        <f>Bevételek!D295</f>
        <v>0</v>
      </c>
      <c r="E15" s="5">
        <f>Bevételek!C296</f>
        <v>0</v>
      </c>
      <c r="F15" s="5">
        <f>Bevételek!D296</f>
        <v>0</v>
      </c>
      <c r="G15" s="5">
        <f>Bevételek!C297</f>
        <v>0</v>
      </c>
      <c r="H15" s="5">
        <f>Bevételek!D297</f>
        <v>0</v>
      </c>
      <c r="I15" s="5">
        <f>C15+E15+G15</f>
        <v>0</v>
      </c>
      <c r="J15" s="5">
        <f>D15+F15+H15</f>
        <v>0</v>
      </c>
      <c r="K15" s="222"/>
      <c r="L15" s="220"/>
      <c r="M15" s="220"/>
      <c r="N15" s="220"/>
      <c r="O15" s="220"/>
      <c r="P15" s="220"/>
      <c r="Q15" s="220"/>
      <c r="R15" s="220"/>
      <c r="S15" s="220"/>
    </row>
    <row r="16" spans="1:19" s="11" customFormat="1" ht="31.5">
      <c r="A16" s="1">
        <v>13</v>
      </c>
      <c r="B16" s="89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73523396</v>
      </c>
      <c r="F16" s="14">
        <f t="shared" si="5"/>
        <v>73798577</v>
      </c>
      <c r="G16" s="14">
        <f t="shared" si="5"/>
        <v>7000000</v>
      </c>
      <c r="H16" s="14">
        <f t="shared" si="5"/>
        <v>7000000</v>
      </c>
      <c r="I16" s="14">
        <f t="shared" si="5"/>
        <v>80523396</v>
      </c>
      <c r="J16" s="14">
        <f t="shared" si="5"/>
        <v>80798577</v>
      </c>
      <c r="K16" s="89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66566921</v>
      </c>
      <c r="O16" s="14">
        <f t="shared" si="6"/>
        <v>70414984</v>
      </c>
      <c r="P16" s="14">
        <f t="shared" si="6"/>
        <v>1842400</v>
      </c>
      <c r="Q16" s="14">
        <f t="shared" si="6"/>
        <v>1842400</v>
      </c>
      <c r="R16" s="14">
        <f t="shared" si="6"/>
        <v>68409321</v>
      </c>
      <c r="S16" s="14">
        <f t="shared" si="6"/>
        <v>72257384</v>
      </c>
    </row>
    <row r="17" spans="1:19" s="93" customFormat="1" ht="16.5">
      <c r="A17" s="1">
        <v>14</v>
      </c>
      <c r="B17" s="227" t="s">
        <v>133</v>
      </c>
      <c r="C17" s="227"/>
      <c r="D17" s="227"/>
      <c r="E17" s="227"/>
      <c r="F17" s="227"/>
      <c r="G17" s="227"/>
      <c r="H17" s="227"/>
      <c r="I17" s="227"/>
      <c r="J17" s="227"/>
      <c r="K17" s="225" t="s">
        <v>112</v>
      </c>
      <c r="L17" s="225"/>
      <c r="M17" s="225"/>
      <c r="N17" s="225"/>
      <c r="O17" s="225"/>
      <c r="P17" s="225"/>
      <c r="Q17" s="225"/>
      <c r="R17" s="225"/>
      <c r="S17" s="225"/>
    </row>
    <row r="18" spans="1:19" s="11" customFormat="1" ht="47.25">
      <c r="A18" s="1">
        <v>15</v>
      </c>
      <c r="B18" s="88" t="s">
        <v>299</v>
      </c>
      <c r="C18" s="5">
        <f>Bevételek!C130</f>
        <v>0</v>
      </c>
      <c r="D18" s="5">
        <f>Bevételek!D130</f>
        <v>0</v>
      </c>
      <c r="E18" s="5">
        <f>Bevételek!C131</f>
        <v>0</v>
      </c>
      <c r="F18" s="5">
        <f>Bevételek!D131</f>
        <v>94948258</v>
      </c>
      <c r="G18" s="5">
        <f>Bevételek!C132</f>
        <v>0</v>
      </c>
      <c r="H18" s="5">
        <f>Bevételek!D132</f>
        <v>0</v>
      </c>
      <c r="I18" s="5">
        <f aca="true" t="shared" si="7" ref="I18:J20">C18+E18+G18</f>
        <v>0</v>
      </c>
      <c r="J18" s="5">
        <f t="shared" si="7"/>
        <v>94948258</v>
      </c>
      <c r="K18" s="88" t="s">
        <v>110</v>
      </c>
      <c r="L18" s="5">
        <f>Kiadás!C129</f>
        <v>0</v>
      </c>
      <c r="M18" s="5">
        <f>Kiadás!D129</f>
        <v>0</v>
      </c>
      <c r="N18" s="5">
        <f>Kiadás!C130</f>
        <v>3584851</v>
      </c>
      <c r="O18" s="5">
        <f>Kiadás!D130</f>
        <v>94960227</v>
      </c>
      <c r="P18" s="5">
        <f>Kiadás!C131</f>
        <v>0</v>
      </c>
      <c r="Q18" s="5">
        <f>Kiadás!D131</f>
        <v>0</v>
      </c>
      <c r="R18" s="5">
        <f aca="true" t="shared" si="8" ref="R18:S20">L18+N18+P18</f>
        <v>3584851</v>
      </c>
      <c r="S18" s="5">
        <f t="shared" si="8"/>
        <v>94960227</v>
      </c>
    </row>
    <row r="19" spans="1:19" s="11" customFormat="1" ht="15.75">
      <c r="A19" s="1">
        <v>16</v>
      </c>
      <c r="B19" s="88" t="s">
        <v>133</v>
      </c>
      <c r="C19" s="5">
        <f>Bevételek!C239</f>
        <v>0</v>
      </c>
      <c r="D19" s="5">
        <f>Bevételek!D239</f>
        <v>0</v>
      </c>
      <c r="E19" s="5">
        <f>Bevételek!C240</f>
        <v>0</v>
      </c>
      <c r="F19" s="5">
        <f>Bevételek!D240</f>
        <v>0</v>
      </c>
      <c r="G19" s="5">
        <f>Bevételek!C241</f>
        <v>0</v>
      </c>
      <c r="H19" s="5">
        <f>Bevételek!D241</f>
        <v>0</v>
      </c>
      <c r="I19" s="5">
        <f t="shared" si="7"/>
        <v>0</v>
      </c>
      <c r="J19" s="5">
        <f t="shared" si="7"/>
        <v>0</v>
      </c>
      <c r="K19" s="88" t="s">
        <v>45</v>
      </c>
      <c r="L19" s="5">
        <f>Kiadás!C133</f>
        <v>0</v>
      </c>
      <c r="M19" s="5">
        <f>Kiadás!D133</f>
        <v>0</v>
      </c>
      <c r="N19" s="5">
        <f>Kiadás!C134</f>
        <v>8714982</v>
      </c>
      <c r="O19" s="5">
        <f>Kiadás!D134</f>
        <v>8714982</v>
      </c>
      <c r="P19" s="5">
        <f>Kiadás!C135</f>
        <v>0</v>
      </c>
      <c r="Q19" s="5">
        <f>Kiadás!D135</f>
        <v>0</v>
      </c>
      <c r="R19" s="5">
        <f t="shared" si="8"/>
        <v>8714982</v>
      </c>
      <c r="S19" s="5">
        <f t="shared" si="8"/>
        <v>8714982</v>
      </c>
    </row>
    <row r="20" spans="1:19" s="11" customFormat="1" ht="31.5">
      <c r="A20" s="1">
        <v>17</v>
      </c>
      <c r="B20" s="88" t="s">
        <v>370</v>
      </c>
      <c r="C20" s="5">
        <f>Bevételek!C266</f>
        <v>0</v>
      </c>
      <c r="D20" s="5">
        <f>Bevételek!D266</f>
        <v>0</v>
      </c>
      <c r="E20" s="5">
        <f>Bevételek!C267</f>
        <v>242500</v>
      </c>
      <c r="F20" s="5">
        <f>Bevételek!D267</f>
        <v>242500</v>
      </c>
      <c r="G20" s="5">
        <f>Bevételek!C268</f>
        <v>0</v>
      </c>
      <c r="H20" s="5">
        <f>Bevételek!D268</f>
        <v>0</v>
      </c>
      <c r="I20" s="5">
        <f t="shared" si="7"/>
        <v>242500</v>
      </c>
      <c r="J20" s="5">
        <f t="shared" si="7"/>
        <v>242500</v>
      </c>
      <c r="K20" s="88" t="s">
        <v>207</v>
      </c>
      <c r="L20" s="5">
        <f>Kiadás!C137</f>
        <v>0</v>
      </c>
      <c r="M20" s="5">
        <f>Kiadás!D137</f>
        <v>0</v>
      </c>
      <c r="N20" s="5">
        <f>Kiadás!C138</f>
        <v>56742</v>
      </c>
      <c r="O20" s="5">
        <f>Kiadás!D138</f>
        <v>56742</v>
      </c>
      <c r="P20" s="5">
        <f>Kiadás!C139</f>
        <v>0</v>
      </c>
      <c r="Q20" s="5">
        <f>Kiadás!D139</f>
        <v>0</v>
      </c>
      <c r="R20" s="5">
        <f t="shared" si="8"/>
        <v>56742</v>
      </c>
      <c r="S20" s="5">
        <f t="shared" si="8"/>
        <v>56742</v>
      </c>
    </row>
    <row r="21" spans="1:19" s="11" customFormat="1" ht="15.75">
      <c r="A21" s="1">
        <v>18</v>
      </c>
      <c r="B21" s="89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242500</v>
      </c>
      <c r="F21" s="13">
        <f t="shared" si="9"/>
        <v>95190758</v>
      </c>
      <c r="G21" s="13">
        <f t="shared" si="9"/>
        <v>0</v>
      </c>
      <c r="H21" s="13">
        <f t="shared" si="9"/>
        <v>0</v>
      </c>
      <c r="I21" s="13">
        <f t="shared" si="9"/>
        <v>242500</v>
      </c>
      <c r="J21" s="13">
        <f t="shared" si="9"/>
        <v>95190758</v>
      </c>
      <c r="K21" s="89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12356575</v>
      </c>
      <c r="O21" s="13">
        <f t="shared" si="10"/>
        <v>103731951</v>
      </c>
      <c r="P21" s="13">
        <f t="shared" si="10"/>
        <v>0</v>
      </c>
      <c r="Q21" s="13">
        <f t="shared" si="10"/>
        <v>0</v>
      </c>
      <c r="R21" s="13">
        <f t="shared" si="10"/>
        <v>12356575</v>
      </c>
      <c r="S21" s="13">
        <f t="shared" si="10"/>
        <v>103731951</v>
      </c>
    </row>
    <row r="22" spans="1:19" s="11" customFormat="1" ht="15.75">
      <c r="A22" s="1">
        <v>19</v>
      </c>
      <c r="B22" s="91" t="s">
        <v>139</v>
      </c>
      <c r="C22" s="92">
        <f aca="true" t="shared" si="11" ref="C22:J22">C21-L21</f>
        <v>0</v>
      </c>
      <c r="D22" s="92">
        <f t="shared" si="11"/>
        <v>0</v>
      </c>
      <c r="E22" s="92">
        <f t="shared" si="11"/>
        <v>-12114075</v>
      </c>
      <c r="F22" s="92">
        <f t="shared" si="11"/>
        <v>-8541193</v>
      </c>
      <c r="G22" s="92">
        <f t="shared" si="11"/>
        <v>0</v>
      </c>
      <c r="H22" s="92">
        <f t="shared" si="11"/>
        <v>0</v>
      </c>
      <c r="I22" s="92">
        <f t="shared" si="11"/>
        <v>-12114075</v>
      </c>
      <c r="J22" s="92">
        <f t="shared" si="11"/>
        <v>-8541193</v>
      </c>
      <c r="K22" s="222" t="s">
        <v>125</v>
      </c>
      <c r="L22" s="220">
        <f>Kiadás!C168</f>
        <v>0</v>
      </c>
      <c r="M22" s="220">
        <f>Kiadás!D168</f>
        <v>0</v>
      </c>
      <c r="N22" s="220">
        <f>Kiadás!C169</f>
        <v>0</v>
      </c>
      <c r="O22" s="220">
        <f>Kiadás!D169</f>
        <v>0</v>
      </c>
      <c r="P22" s="220">
        <f>Kiadás!C170</f>
        <v>0</v>
      </c>
      <c r="Q22" s="220">
        <f>Kiadás!D170</f>
        <v>0</v>
      </c>
      <c r="R22" s="220">
        <f>L22+N22+P22</f>
        <v>0</v>
      </c>
      <c r="S22" s="220">
        <f>M22+O22+Q22</f>
        <v>0</v>
      </c>
    </row>
    <row r="23" spans="1:19" s="11" customFormat="1" ht="15.75">
      <c r="A23" s="1">
        <v>20</v>
      </c>
      <c r="B23" s="91" t="s">
        <v>130</v>
      </c>
      <c r="C23" s="5">
        <f>Bevételek!C281</f>
        <v>0</v>
      </c>
      <c r="D23" s="5">
        <f>Bevételek!D281</f>
        <v>0</v>
      </c>
      <c r="E23" s="5">
        <f>Bevételek!C282</f>
        <v>0</v>
      </c>
      <c r="F23" s="5">
        <f>Bevételek!D282</f>
        <v>0</v>
      </c>
      <c r="G23" s="5">
        <f>Bevételek!C283</f>
        <v>0</v>
      </c>
      <c r="H23" s="5">
        <f>Bevételek!D283</f>
        <v>0</v>
      </c>
      <c r="I23" s="5">
        <f>C23+E23+G23</f>
        <v>0</v>
      </c>
      <c r="J23" s="5">
        <f>D23+F23+H23</f>
        <v>0</v>
      </c>
      <c r="K23" s="222"/>
      <c r="L23" s="220"/>
      <c r="M23" s="220"/>
      <c r="N23" s="220"/>
      <c r="O23" s="220"/>
      <c r="P23" s="220"/>
      <c r="Q23" s="220"/>
      <c r="R23" s="220"/>
      <c r="S23" s="220"/>
    </row>
    <row r="24" spans="1:19" s="11" customFormat="1" ht="15.75">
      <c r="A24" s="1">
        <v>21</v>
      </c>
      <c r="B24" s="91" t="s">
        <v>131</v>
      </c>
      <c r="C24" s="5">
        <f>Bevételek!C308</f>
        <v>0</v>
      </c>
      <c r="D24" s="5">
        <f>Bevételek!D308</f>
        <v>0</v>
      </c>
      <c r="E24" s="5">
        <f>Bevételek!C309</f>
        <v>0</v>
      </c>
      <c r="F24" s="5">
        <f>Bevételek!D309</f>
        <v>0</v>
      </c>
      <c r="G24" s="5">
        <f>Bevételek!C310</f>
        <v>0</v>
      </c>
      <c r="H24" s="5">
        <f>Bevételek!D310</f>
        <v>0</v>
      </c>
      <c r="I24" s="5">
        <f>C24+E24+G24</f>
        <v>0</v>
      </c>
      <c r="J24" s="5">
        <f>D24+F24+H24</f>
        <v>0</v>
      </c>
      <c r="K24" s="222"/>
      <c r="L24" s="220"/>
      <c r="M24" s="220"/>
      <c r="N24" s="220"/>
      <c r="O24" s="220"/>
      <c r="P24" s="220"/>
      <c r="Q24" s="220"/>
      <c r="R24" s="220"/>
      <c r="S24" s="220"/>
    </row>
    <row r="25" spans="1:19" s="11" customFormat="1" ht="31.5">
      <c r="A25" s="1">
        <v>22</v>
      </c>
      <c r="B25" s="89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242500</v>
      </c>
      <c r="F25" s="14">
        <f t="shared" si="12"/>
        <v>95190758</v>
      </c>
      <c r="G25" s="14">
        <f t="shared" si="12"/>
        <v>0</v>
      </c>
      <c r="H25" s="14">
        <f t="shared" si="12"/>
        <v>0</v>
      </c>
      <c r="I25" s="14">
        <f t="shared" si="12"/>
        <v>242500</v>
      </c>
      <c r="J25" s="14">
        <f t="shared" si="12"/>
        <v>95190758</v>
      </c>
      <c r="K25" s="89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12356575</v>
      </c>
      <c r="O25" s="14">
        <f t="shared" si="13"/>
        <v>103731951</v>
      </c>
      <c r="P25" s="14">
        <f t="shared" si="13"/>
        <v>0</v>
      </c>
      <c r="Q25" s="14">
        <f t="shared" si="13"/>
        <v>0</v>
      </c>
      <c r="R25" s="14">
        <f t="shared" si="13"/>
        <v>12356575</v>
      </c>
      <c r="S25" s="14">
        <f t="shared" si="13"/>
        <v>103731951</v>
      </c>
    </row>
    <row r="26" spans="1:19" s="93" customFormat="1" ht="16.5">
      <c r="A26" s="1">
        <v>23</v>
      </c>
      <c r="B26" s="225" t="s">
        <v>135</v>
      </c>
      <c r="C26" s="225"/>
      <c r="D26" s="225"/>
      <c r="E26" s="225"/>
      <c r="F26" s="225"/>
      <c r="G26" s="225"/>
      <c r="H26" s="225"/>
      <c r="I26" s="225"/>
      <c r="J26" s="225"/>
      <c r="K26" s="225" t="s">
        <v>136</v>
      </c>
      <c r="L26" s="225"/>
      <c r="M26" s="225"/>
      <c r="N26" s="225"/>
      <c r="O26" s="225"/>
      <c r="P26" s="225"/>
      <c r="Q26" s="225"/>
      <c r="R26" s="225"/>
      <c r="S26" s="225"/>
    </row>
    <row r="27" spans="1:19" s="11" customFormat="1" ht="15.75">
      <c r="A27" s="1">
        <v>24</v>
      </c>
      <c r="B27" s="88" t="s">
        <v>137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68876945</v>
      </c>
      <c r="F27" s="5">
        <f t="shared" si="14"/>
        <v>164100384</v>
      </c>
      <c r="G27" s="5">
        <f t="shared" si="14"/>
        <v>7000000</v>
      </c>
      <c r="H27" s="5">
        <f t="shared" si="14"/>
        <v>7000000</v>
      </c>
      <c r="I27" s="5">
        <f t="shared" si="14"/>
        <v>75876945</v>
      </c>
      <c r="J27" s="5">
        <f t="shared" si="14"/>
        <v>171100384</v>
      </c>
      <c r="K27" s="88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77841205</v>
      </c>
      <c r="O27" s="5">
        <f>O12+O21</f>
        <v>173064644</v>
      </c>
      <c r="P27" s="5">
        <f t="shared" si="15"/>
        <v>1842400</v>
      </c>
      <c r="Q27" s="5">
        <f>Q12+Q21</f>
        <v>1842400</v>
      </c>
      <c r="R27" s="5">
        <f t="shared" si="15"/>
        <v>79683605</v>
      </c>
      <c r="S27" s="5">
        <f>S12+S21</f>
        <v>174907044</v>
      </c>
    </row>
    <row r="28" spans="1:19" s="11" customFormat="1" ht="15.75">
      <c r="A28" s="1">
        <v>25</v>
      </c>
      <c r="B28" s="91" t="s">
        <v>139</v>
      </c>
      <c r="C28" s="92">
        <f aca="true" t="shared" si="16" ref="C28:J28">C27-L27</f>
        <v>0</v>
      </c>
      <c r="D28" s="92">
        <f t="shared" si="16"/>
        <v>0</v>
      </c>
      <c r="E28" s="92">
        <f t="shared" si="16"/>
        <v>-8964260</v>
      </c>
      <c r="F28" s="92">
        <f t="shared" si="16"/>
        <v>-8964260</v>
      </c>
      <c r="G28" s="92">
        <f t="shared" si="16"/>
        <v>5157600</v>
      </c>
      <c r="H28" s="92">
        <f t="shared" si="16"/>
        <v>5157600</v>
      </c>
      <c r="I28" s="92">
        <f t="shared" si="16"/>
        <v>-3806660</v>
      </c>
      <c r="J28" s="92">
        <f t="shared" si="16"/>
        <v>-3806660</v>
      </c>
      <c r="K28" s="222" t="s">
        <v>132</v>
      </c>
      <c r="L28" s="220">
        <f t="shared" si="15"/>
        <v>0</v>
      </c>
      <c r="M28" s="220">
        <f>M13+M22</f>
        <v>0</v>
      </c>
      <c r="N28" s="220">
        <f t="shared" si="15"/>
        <v>1082291</v>
      </c>
      <c r="O28" s="220">
        <f>O13+O22</f>
        <v>1082291</v>
      </c>
      <c r="P28" s="220">
        <f t="shared" si="15"/>
        <v>0</v>
      </c>
      <c r="Q28" s="220">
        <f>Q13+Q22</f>
        <v>0</v>
      </c>
      <c r="R28" s="220">
        <f t="shared" si="15"/>
        <v>1082291</v>
      </c>
      <c r="S28" s="220">
        <f>S13+S22</f>
        <v>1082291</v>
      </c>
    </row>
    <row r="29" spans="1:19" s="11" customFormat="1" ht="15.75">
      <c r="A29" s="1">
        <v>26</v>
      </c>
      <c r="B29" s="91" t="s">
        <v>130</v>
      </c>
      <c r="C29" s="5">
        <f aca="true" t="shared" si="17" ref="C29:I30">C14+C23</f>
        <v>0</v>
      </c>
      <c r="D29" s="5">
        <f>D14+D23</f>
        <v>0</v>
      </c>
      <c r="E29" s="5">
        <f t="shared" si="17"/>
        <v>4888951</v>
      </c>
      <c r="F29" s="5">
        <f>F14+F23</f>
        <v>4888951</v>
      </c>
      <c r="G29" s="5">
        <f t="shared" si="17"/>
        <v>0</v>
      </c>
      <c r="H29" s="5">
        <f>H14+H23</f>
        <v>0</v>
      </c>
      <c r="I29" s="5">
        <f t="shared" si="17"/>
        <v>4888951</v>
      </c>
      <c r="J29" s="5">
        <f>J14+J23</f>
        <v>4888951</v>
      </c>
      <c r="K29" s="222"/>
      <c r="L29" s="220"/>
      <c r="M29" s="220"/>
      <c r="N29" s="220"/>
      <c r="O29" s="220"/>
      <c r="P29" s="220"/>
      <c r="Q29" s="220"/>
      <c r="R29" s="220"/>
      <c r="S29" s="220"/>
    </row>
    <row r="30" spans="1:19" s="11" customFormat="1" ht="15.75">
      <c r="A30" s="1">
        <v>27</v>
      </c>
      <c r="B30" s="91" t="s">
        <v>131</v>
      </c>
      <c r="C30" s="5">
        <f t="shared" si="17"/>
        <v>0</v>
      </c>
      <c r="D30" s="5">
        <f>D15+D24</f>
        <v>0</v>
      </c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222"/>
      <c r="L30" s="220"/>
      <c r="M30" s="220"/>
      <c r="N30" s="220"/>
      <c r="O30" s="220"/>
      <c r="P30" s="220"/>
      <c r="Q30" s="220"/>
      <c r="R30" s="220"/>
      <c r="S30" s="220"/>
    </row>
    <row r="31" spans="1:19" s="11" customFormat="1" ht="15.75">
      <c r="A31" s="1">
        <v>28</v>
      </c>
      <c r="B31" s="87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73765896</v>
      </c>
      <c r="F31" s="14">
        <f t="shared" si="18"/>
        <v>168989335</v>
      </c>
      <c r="G31" s="14">
        <f t="shared" si="18"/>
        <v>7000000</v>
      </c>
      <c r="H31" s="14">
        <f t="shared" si="18"/>
        <v>7000000</v>
      </c>
      <c r="I31" s="14">
        <f t="shared" si="18"/>
        <v>80765896</v>
      </c>
      <c r="J31" s="14">
        <f t="shared" si="18"/>
        <v>175989335</v>
      </c>
      <c r="K31" s="87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78923496</v>
      </c>
      <c r="O31" s="14">
        <f t="shared" si="19"/>
        <v>174146935</v>
      </c>
      <c r="P31" s="14">
        <f t="shared" si="19"/>
        <v>1842400</v>
      </c>
      <c r="Q31" s="14">
        <f t="shared" si="19"/>
        <v>1842400</v>
      </c>
      <c r="R31" s="14">
        <f t="shared" si="19"/>
        <v>80765896</v>
      </c>
      <c r="S31" s="14">
        <f t="shared" si="19"/>
        <v>175989335</v>
      </c>
    </row>
    <row r="32" ht="15">
      <c r="S32" s="213" t="s">
        <v>540</v>
      </c>
    </row>
  </sheetData>
  <sheetProtection/>
  <mergeCells count="53">
    <mergeCell ref="A1:S1"/>
    <mergeCell ref="S28:S30"/>
    <mergeCell ref="Q28:Q30"/>
    <mergeCell ref="O28:O30"/>
    <mergeCell ref="M28:M30"/>
    <mergeCell ref="B26:J26"/>
    <mergeCell ref="B17:J17"/>
    <mergeCell ref="K26:S26"/>
    <mergeCell ref="K17:S17"/>
    <mergeCell ref="M13:M15"/>
    <mergeCell ref="Q13:Q15"/>
    <mergeCell ref="S13:S15"/>
    <mergeCell ref="M22:M24"/>
    <mergeCell ref="O22:O24"/>
    <mergeCell ref="Q22:Q24"/>
    <mergeCell ref="S22:S24"/>
    <mergeCell ref="R4:S4"/>
    <mergeCell ref="B6:J6"/>
    <mergeCell ref="K6:S6"/>
    <mergeCell ref="D10:D11"/>
    <mergeCell ref="F10:F11"/>
    <mergeCell ref="H10:H11"/>
    <mergeCell ref="J10:J11"/>
    <mergeCell ref="E4:F4"/>
    <mergeCell ref="G4:H4"/>
    <mergeCell ref="I4:J4"/>
    <mergeCell ref="K28:K30"/>
    <mergeCell ref="K4:K5"/>
    <mergeCell ref="L22:L24"/>
    <mergeCell ref="K22:K24"/>
    <mergeCell ref="L28:L30"/>
    <mergeCell ref="N22:N24"/>
    <mergeCell ref="N28:N30"/>
    <mergeCell ref="K13:K15"/>
    <mergeCell ref="N13:N15"/>
    <mergeCell ref="B4:B5"/>
    <mergeCell ref="B10:B11"/>
    <mergeCell ref="P22:P24"/>
    <mergeCell ref="C4:D4"/>
    <mergeCell ref="L4:M4"/>
    <mergeCell ref="N4:O4"/>
    <mergeCell ref="P4:Q4"/>
    <mergeCell ref="O13:O15"/>
    <mergeCell ref="P28:P30"/>
    <mergeCell ref="R13:R15"/>
    <mergeCell ref="R22:R24"/>
    <mergeCell ref="R28:R30"/>
    <mergeCell ref="C10:C11"/>
    <mergeCell ref="E10:E11"/>
    <mergeCell ref="G10:G11"/>
    <mergeCell ref="I10:I11"/>
    <mergeCell ref="L13:L15"/>
    <mergeCell ref="P13:P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Header>&amp;R&amp;"Arial,Normál"&amp;10 1. melléklet az 5/2018.(V.29.)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54">
      <selection activeCell="J1" sqref="J1:M163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6384" width="9.140625" style="2" customWidth="1"/>
  </cols>
  <sheetData>
    <row r="1" spans="1:9" ht="15.75">
      <c r="A1" s="226" t="s">
        <v>602</v>
      </c>
      <c r="B1" s="226"/>
      <c r="C1" s="226"/>
      <c r="D1" s="226"/>
      <c r="E1" s="226"/>
      <c r="F1" s="226"/>
      <c r="G1" s="226"/>
      <c r="H1" s="226"/>
      <c r="I1" s="226"/>
    </row>
    <row r="2" spans="1:9" ht="15.75">
      <c r="A2" s="226" t="s">
        <v>467</v>
      </c>
      <c r="B2" s="226"/>
      <c r="C2" s="226"/>
      <c r="D2" s="226"/>
      <c r="E2" s="226"/>
      <c r="F2" s="226"/>
      <c r="G2" s="226"/>
      <c r="H2" s="226"/>
      <c r="I2" s="226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</row>
    <row r="5" spans="1:9" s="3" customFormat="1" ht="15.75">
      <c r="A5" s="1">
        <v>1</v>
      </c>
      <c r="B5" s="223" t="s">
        <v>9</v>
      </c>
      <c r="C5" s="223" t="s">
        <v>140</v>
      </c>
      <c r="D5" s="229" t="s">
        <v>14</v>
      </c>
      <c r="E5" s="230"/>
      <c r="F5" s="229" t="s">
        <v>15</v>
      </c>
      <c r="G5" s="230"/>
      <c r="H5" s="228" t="s">
        <v>16</v>
      </c>
      <c r="I5" s="228"/>
    </row>
    <row r="6" spans="1:9" s="3" customFormat="1" ht="31.5">
      <c r="A6" s="1">
        <v>2</v>
      </c>
      <c r="B6" s="223"/>
      <c r="C6" s="223"/>
      <c r="D6" s="38" t="s">
        <v>4</v>
      </c>
      <c r="E6" s="38" t="s">
        <v>666</v>
      </c>
      <c r="F6" s="38" t="s">
        <v>4</v>
      </c>
      <c r="G6" s="38" t="s">
        <v>666</v>
      </c>
      <c r="H6" s="38" t="s">
        <v>4</v>
      </c>
      <c r="I6" s="38" t="s">
        <v>666</v>
      </c>
    </row>
    <row r="7" spans="1:9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97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199</v>
      </c>
      <c r="C9" s="97"/>
      <c r="D9" s="5">
        <f>SUM(D8)</f>
        <v>0</v>
      </c>
      <c r="E9" s="5">
        <f>SUM(E8)</f>
        <v>0</v>
      </c>
      <c r="F9" s="113"/>
      <c r="G9" s="113"/>
      <c r="H9" s="113"/>
      <c r="I9" s="113"/>
    </row>
    <row r="10" spans="1:9" s="3" customFormat="1" ht="31.5" hidden="1">
      <c r="A10" s="1"/>
      <c r="B10" s="117" t="s">
        <v>560</v>
      </c>
      <c r="C10" s="97">
        <v>2</v>
      </c>
      <c r="D10" s="5"/>
      <c r="E10" s="5"/>
      <c r="F10" s="5"/>
      <c r="G10" s="5"/>
      <c r="H10" s="5">
        <f aca="true" t="shared" si="0" ref="H10:I13">D10+F10</f>
        <v>0</v>
      </c>
      <c r="I10" s="5">
        <f t="shared" si="0"/>
        <v>0</v>
      </c>
    </row>
    <row r="11" spans="1:9" s="3" customFormat="1" ht="15.75">
      <c r="A11" s="1" t="s">
        <v>686</v>
      </c>
      <c r="B11" s="7" t="s">
        <v>682</v>
      </c>
      <c r="C11" s="97">
        <v>2</v>
      </c>
      <c r="D11" s="5">
        <v>0</v>
      </c>
      <c r="E11" s="5">
        <v>71823642</v>
      </c>
      <c r="F11" s="5">
        <v>0</v>
      </c>
      <c r="G11" s="5">
        <v>19392384</v>
      </c>
      <c r="H11" s="5">
        <f t="shared" si="0"/>
        <v>0</v>
      </c>
      <c r="I11" s="5">
        <f t="shared" si="0"/>
        <v>91216026</v>
      </c>
    </row>
    <row r="12" spans="1:9" s="3" customFormat="1" ht="15.75" hidden="1">
      <c r="A12" s="1"/>
      <c r="B12" s="7"/>
      <c r="C12" s="97"/>
      <c r="D12" s="5"/>
      <c r="E12" s="5"/>
      <c r="F12" s="5"/>
      <c r="G12" s="5"/>
      <c r="H12" s="5">
        <f t="shared" si="0"/>
        <v>0</v>
      </c>
      <c r="I12" s="5">
        <f t="shared" si="0"/>
        <v>0</v>
      </c>
    </row>
    <row r="13" spans="1:9" s="3" customFormat="1" ht="15.75" hidden="1">
      <c r="A13" s="1"/>
      <c r="B13" s="117"/>
      <c r="C13" s="97"/>
      <c r="D13" s="5"/>
      <c r="E13" s="5"/>
      <c r="F13" s="5"/>
      <c r="G13" s="5"/>
      <c r="H13" s="5">
        <f t="shared" si="0"/>
        <v>0</v>
      </c>
      <c r="I13" s="5">
        <f t="shared" si="0"/>
        <v>0</v>
      </c>
    </row>
    <row r="14" spans="1:9" s="3" customFormat="1" ht="31.5">
      <c r="A14" s="1" t="s">
        <v>687</v>
      </c>
      <c r="B14" s="7" t="s">
        <v>198</v>
      </c>
      <c r="C14" s="97"/>
      <c r="D14" s="5">
        <f>SUM(D10:D13)</f>
        <v>0</v>
      </c>
      <c r="E14" s="5">
        <f>SUM(E10:E13)</f>
        <v>71823642</v>
      </c>
      <c r="F14" s="113"/>
      <c r="G14" s="113"/>
      <c r="H14" s="113"/>
      <c r="I14" s="113"/>
    </row>
    <row r="15" spans="1:9" s="3" customFormat="1" ht="15.75" customHeight="1" hidden="1">
      <c r="A15" s="1"/>
      <c r="B15" s="7" t="s">
        <v>535</v>
      </c>
      <c r="C15" s="97">
        <v>2</v>
      </c>
      <c r="D15" s="5">
        <v>0</v>
      </c>
      <c r="E15" s="5">
        <v>0</v>
      </c>
      <c r="F15" s="5">
        <v>0</v>
      </c>
      <c r="G15" s="5">
        <v>0</v>
      </c>
      <c r="H15" s="5">
        <f>D15+F15</f>
        <v>0</v>
      </c>
      <c r="I15" s="5">
        <f>E15+G15</f>
        <v>0</v>
      </c>
    </row>
    <row r="16" spans="1:9" s="3" customFormat="1" ht="32.25" customHeight="1" hidden="1">
      <c r="A16" s="1"/>
      <c r="B16" s="7" t="s">
        <v>197</v>
      </c>
      <c r="C16" s="97"/>
      <c r="D16" s="5">
        <f>SUM(D15)</f>
        <v>0</v>
      </c>
      <c r="E16" s="5">
        <f>SUM(E15)</f>
        <v>0</v>
      </c>
      <c r="F16" s="113"/>
      <c r="G16" s="113"/>
      <c r="H16" s="113"/>
      <c r="I16" s="113"/>
    </row>
    <row r="17" spans="1:9" s="3" customFormat="1" ht="15.75" hidden="1">
      <c r="A17" s="1"/>
      <c r="B17" s="117" t="s">
        <v>504</v>
      </c>
      <c r="C17" s="97">
        <v>2</v>
      </c>
      <c r="D17" s="5"/>
      <c r="E17" s="5"/>
      <c r="F17" s="5"/>
      <c r="G17" s="5"/>
      <c r="H17" s="5">
        <f aca="true" t="shared" si="1" ref="H17:I20">D17+F17</f>
        <v>0</v>
      </c>
      <c r="I17" s="5">
        <f t="shared" si="1"/>
        <v>0</v>
      </c>
    </row>
    <row r="18" spans="1:9" s="3" customFormat="1" ht="31.5" hidden="1">
      <c r="A18" s="1"/>
      <c r="B18" s="117" t="s">
        <v>505</v>
      </c>
      <c r="C18" s="97">
        <v>2</v>
      </c>
      <c r="D18" s="5"/>
      <c r="E18" s="5"/>
      <c r="F18" s="5"/>
      <c r="G18" s="5"/>
      <c r="H18" s="5">
        <f t="shared" si="1"/>
        <v>0</v>
      </c>
      <c r="I18" s="5">
        <f t="shared" si="1"/>
        <v>0</v>
      </c>
    </row>
    <row r="19" spans="1:9" s="3" customFormat="1" ht="15.75" hidden="1">
      <c r="A19" s="1"/>
      <c r="B19" s="7" t="s">
        <v>596</v>
      </c>
      <c r="C19" s="97">
        <v>2</v>
      </c>
      <c r="D19" s="5"/>
      <c r="E19" s="5"/>
      <c r="F19" s="5"/>
      <c r="G19" s="5"/>
      <c r="H19" s="5">
        <f t="shared" si="1"/>
        <v>0</v>
      </c>
      <c r="I19" s="5">
        <f t="shared" si="1"/>
        <v>0</v>
      </c>
    </row>
    <row r="20" spans="1:9" s="3" customFormat="1" ht="15.75" hidden="1">
      <c r="A20" s="1" t="s">
        <v>541</v>
      </c>
      <c r="B20" s="7" t="s">
        <v>588</v>
      </c>
      <c r="C20" s="97">
        <v>2</v>
      </c>
      <c r="D20" s="5"/>
      <c r="E20" s="5"/>
      <c r="F20" s="5"/>
      <c r="G20" s="5"/>
      <c r="H20" s="5">
        <f t="shared" si="1"/>
        <v>0</v>
      </c>
      <c r="I20" s="5">
        <f t="shared" si="1"/>
        <v>0</v>
      </c>
    </row>
    <row r="21" spans="1:9" s="3" customFormat="1" ht="31.5" hidden="1">
      <c r="A21" s="1" t="s">
        <v>542</v>
      </c>
      <c r="B21" s="7" t="s">
        <v>197</v>
      </c>
      <c r="C21" s="97"/>
      <c r="D21" s="5">
        <f>SUM(D19:D20)</f>
        <v>0</v>
      </c>
      <c r="E21" s="5">
        <f>SUM(E19:E20)</f>
        <v>0</v>
      </c>
      <c r="F21" s="113"/>
      <c r="G21" s="113"/>
      <c r="H21" s="113"/>
      <c r="I21" s="113"/>
    </row>
    <row r="22" spans="1:9" s="3" customFormat="1" ht="47.25">
      <c r="A22" s="1">
        <v>4</v>
      </c>
      <c r="B22" s="117" t="s">
        <v>621</v>
      </c>
      <c r="C22" s="97">
        <v>2</v>
      </c>
      <c r="D22" s="5">
        <v>515747</v>
      </c>
      <c r="E22" s="5">
        <v>515747</v>
      </c>
      <c r="F22" s="5">
        <v>139253</v>
      </c>
      <c r="G22" s="5">
        <v>139253</v>
      </c>
      <c r="H22" s="5">
        <f aca="true" t="shared" si="2" ref="H22:I38">D22+F22</f>
        <v>655000</v>
      </c>
      <c r="I22" s="5">
        <f t="shared" si="2"/>
        <v>655000</v>
      </c>
    </row>
    <row r="23" spans="1:9" s="3" customFormat="1" ht="47.25">
      <c r="A23" s="1">
        <v>5</v>
      </c>
      <c r="B23" s="117" t="s">
        <v>622</v>
      </c>
      <c r="C23" s="97">
        <v>2</v>
      </c>
      <c r="D23" s="5">
        <v>35354</v>
      </c>
      <c r="E23" s="5">
        <v>35354</v>
      </c>
      <c r="F23" s="5">
        <v>9546</v>
      </c>
      <c r="G23" s="5">
        <v>9546</v>
      </c>
      <c r="H23" s="5">
        <f t="shared" si="2"/>
        <v>44900</v>
      </c>
      <c r="I23" s="5">
        <f t="shared" si="2"/>
        <v>44900</v>
      </c>
    </row>
    <row r="24" spans="1:9" s="3" customFormat="1" ht="47.25">
      <c r="A24" s="1">
        <v>6</v>
      </c>
      <c r="B24" s="117" t="s">
        <v>623</v>
      </c>
      <c r="C24" s="97">
        <v>2</v>
      </c>
      <c r="D24" s="5">
        <v>2271615</v>
      </c>
      <c r="E24" s="5">
        <v>2271615</v>
      </c>
      <c r="F24" s="5">
        <v>613336</v>
      </c>
      <c r="G24" s="5">
        <v>613336</v>
      </c>
      <c r="H24" s="5">
        <f>D24+F24</f>
        <v>2884951</v>
      </c>
      <c r="I24" s="5">
        <f>E24+G24</f>
        <v>2884951</v>
      </c>
    </row>
    <row r="25" spans="1:9" s="3" customFormat="1" ht="31.5">
      <c r="A25" s="1" t="s">
        <v>684</v>
      </c>
      <c r="B25" s="117" t="s">
        <v>685</v>
      </c>
      <c r="C25" s="97">
        <v>2</v>
      </c>
      <c r="D25" s="5">
        <v>0</v>
      </c>
      <c r="E25" s="5">
        <v>125472</v>
      </c>
      <c r="F25" s="5">
        <v>0</v>
      </c>
      <c r="G25" s="5">
        <v>33878</v>
      </c>
      <c r="H25" s="5">
        <f t="shared" si="2"/>
        <v>0</v>
      </c>
      <c r="I25" s="5">
        <f t="shared" si="2"/>
        <v>159350</v>
      </c>
    </row>
    <row r="26" spans="1:9" s="3" customFormat="1" ht="15.75" hidden="1">
      <c r="A26" s="1"/>
      <c r="B26" s="7"/>
      <c r="C26" s="97">
        <v>2</v>
      </c>
      <c r="D26" s="5"/>
      <c r="E26" s="5"/>
      <c r="F26" s="5"/>
      <c r="G26" s="5"/>
      <c r="H26" s="5">
        <f t="shared" si="2"/>
        <v>0</v>
      </c>
      <c r="I26" s="5">
        <f t="shared" si="2"/>
        <v>0</v>
      </c>
    </row>
    <row r="27" spans="1:9" s="3" customFormat="1" ht="15.75" hidden="1">
      <c r="A27" s="1"/>
      <c r="B27" s="7"/>
      <c r="C27" s="97">
        <v>2</v>
      </c>
      <c r="D27" s="5"/>
      <c r="E27" s="5"/>
      <c r="F27" s="5"/>
      <c r="G27" s="5"/>
      <c r="H27" s="5">
        <f t="shared" si="2"/>
        <v>0</v>
      </c>
      <c r="I27" s="5">
        <f t="shared" si="2"/>
        <v>0</v>
      </c>
    </row>
    <row r="28" spans="1:9" s="3" customFormat="1" ht="15.75" hidden="1">
      <c r="A28" s="1"/>
      <c r="B28" s="7"/>
      <c r="C28" s="97">
        <v>2</v>
      </c>
      <c r="D28" s="5"/>
      <c r="E28" s="5"/>
      <c r="F28" s="5"/>
      <c r="G28" s="5"/>
      <c r="H28" s="5">
        <f t="shared" si="2"/>
        <v>0</v>
      </c>
      <c r="I28" s="5">
        <f t="shared" si="2"/>
        <v>0</v>
      </c>
    </row>
    <row r="29" spans="1:9" s="3" customFormat="1" ht="15.75" hidden="1">
      <c r="A29" s="1"/>
      <c r="B29" s="7"/>
      <c r="C29" s="97">
        <v>2</v>
      </c>
      <c r="D29" s="5"/>
      <c r="E29" s="5"/>
      <c r="F29" s="5"/>
      <c r="G29" s="5"/>
      <c r="H29" s="5">
        <f t="shared" si="2"/>
        <v>0</v>
      </c>
      <c r="I29" s="5">
        <f t="shared" si="2"/>
        <v>0</v>
      </c>
    </row>
    <row r="30" spans="1:9" s="3" customFormat="1" ht="15.75" hidden="1">
      <c r="A30" s="1"/>
      <c r="B30" s="7"/>
      <c r="C30" s="97">
        <v>2</v>
      </c>
      <c r="D30" s="5"/>
      <c r="E30" s="5"/>
      <c r="F30" s="5"/>
      <c r="G30" s="5"/>
      <c r="H30" s="5">
        <f t="shared" si="2"/>
        <v>0</v>
      </c>
      <c r="I30" s="5">
        <f t="shared" si="2"/>
        <v>0</v>
      </c>
    </row>
    <row r="31" spans="1:9" s="3" customFormat="1" ht="15.75" hidden="1">
      <c r="A31" s="1"/>
      <c r="B31" s="117"/>
      <c r="C31" s="97">
        <v>2</v>
      </c>
      <c r="D31" s="5"/>
      <c r="E31" s="5"/>
      <c r="F31" s="5"/>
      <c r="G31" s="5"/>
      <c r="H31" s="5">
        <f t="shared" si="2"/>
        <v>0</v>
      </c>
      <c r="I31" s="5">
        <f t="shared" si="2"/>
        <v>0</v>
      </c>
    </row>
    <row r="32" spans="1:9" s="3" customFormat="1" ht="15.75" hidden="1">
      <c r="A32" s="1"/>
      <c r="B32" s="7" t="s">
        <v>534</v>
      </c>
      <c r="C32" s="97">
        <v>2</v>
      </c>
      <c r="D32" s="5"/>
      <c r="E32" s="5"/>
      <c r="F32" s="5"/>
      <c r="G32" s="5"/>
      <c r="H32" s="5">
        <f t="shared" si="2"/>
        <v>0</v>
      </c>
      <c r="I32" s="5">
        <f t="shared" si="2"/>
        <v>0</v>
      </c>
    </row>
    <row r="33" spans="1:9" s="3" customFormat="1" ht="15.75" hidden="1">
      <c r="A33" s="1"/>
      <c r="B33" s="7"/>
      <c r="C33" s="97">
        <v>2</v>
      </c>
      <c r="D33" s="5">
        <v>0</v>
      </c>
      <c r="E33" s="5">
        <v>0</v>
      </c>
      <c r="F33" s="5">
        <v>0</v>
      </c>
      <c r="G33" s="5">
        <v>0</v>
      </c>
      <c r="H33" s="5">
        <f t="shared" si="2"/>
        <v>0</v>
      </c>
      <c r="I33" s="5">
        <f t="shared" si="2"/>
        <v>0</v>
      </c>
    </row>
    <row r="34" spans="1:9" s="3" customFormat="1" ht="15.75" hidden="1">
      <c r="A34" s="1"/>
      <c r="B34" s="7"/>
      <c r="C34" s="97">
        <v>2</v>
      </c>
      <c r="D34" s="5">
        <v>0</v>
      </c>
      <c r="E34" s="5">
        <v>0</v>
      </c>
      <c r="F34" s="5">
        <v>0</v>
      </c>
      <c r="G34" s="5">
        <v>0</v>
      </c>
      <c r="H34" s="5">
        <f t="shared" si="2"/>
        <v>0</v>
      </c>
      <c r="I34" s="5">
        <f t="shared" si="2"/>
        <v>0</v>
      </c>
    </row>
    <row r="35" spans="1:9" s="3" customFormat="1" ht="15.75" hidden="1">
      <c r="A35" s="1"/>
      <c r="B35" s="7"/>
      <c r="C35" s="97">
        <v>2</v>
      </c>
      <c r="D35" s="5">
        <v>0</v>
      </c>
      <c r="E35" s="5">
        <v>0</v>
      </c>
      <c r="F35" s="5">
        <v>0</v>
      </c>
      <c r="G35" s="5">
        <v>0</v>
      </c>
      <c r="H35" s="5">
        <f t="shared" si="2"/>
        <v>0</v>
      </c>
      <c r="I35" s="5">
        <f t="shared" si="2"/>
        <v>0</v>
      </c>
    </row>
    <row r="36" spans="1:9" s="3" customFormat="1" ht="15.75" hidden="1">
      <c r="A36" s="1"/>
      <c r="B36" s="7"/>
      <c r="C36" s="97">
        <v>2</v>
      </c>
      <c r="D36" s="5"/>
      <c r="E36" s="5"/>
      <c r="F36" s="5"/>
      <c r="G36" s="5"/>
      <c r="H36" s="5">
        <f t="shared" si="2"/>
        <v>0</v>
      </c>
      <c r="I36" s="5">
        <f t="shared" si="2"/>
        <v>0</v>
      </c>
    </row>
    <row r="37" spans="1:9" s="3" customFormat="1" ht="15.75" hidden="1">
      <c r="A37" s="1"/>
      <c r="B37" s="7"/>
      <c r="C37" s="97">
        <v>2</v>
      </c>
      <c r="D37" s="5"/>
      <c r="E37" s="5"/>
      <c r="F37" s="5"/>
      <c r="G37" s="5"/>
      <c r="H37" s="5">
        <f t="shared" si="2"/>
        <v>0</v>
      </c>
      <c r="I37" s="5">
        <f t="shared" si="2"/>
        <v>0</v>
      </c>
    </row>
    <row r="38" spans="1:9" s="3" customFormat="1" ht="15.75" hidden="1">
      <c r="A38" s="1"/>
      <c r="B38" s="7" t="s">
        <v>597</v>
      </c>
      <c r="C38" s="97">
        <v>2</v>
      </c>
      <c r="D38" s="5"/>
      <c r="E38" s="5"/>
      <c r="F38" s="5"/>
      <c r="G38" s="5"/>
      <c r="H38" s="5">
        <f t="shared" si="2"/>
        <v>0</v>
      </c>
      <c r="I38" s="5">
        <f t="shared" si="2"/>
        <v>0</v>
      </c>
    </row>
    <row r="39" spans="1:9" s="3" customFormat="1" ht="47.25">
      <c r="A39" s="1">
        <v>7</v>
      </c>
      <c r="B39" s="7" t="s">
        <v>200</v>
      </c>
      <c r="C39" s="97"/>
      <c r="D39" s="5">
        <f>SUM(D22:D36)</f>
        <v>2822716</v>
      </c>
      <c r="E39" s="5">
        <f>SUM(E22:E36)</f>
        <v>2948188</v>
      </c>
      <c r="F39" s="113"/>
      <c r="G39" s="113"/>
      <c r="H39" s="113"/>
      <c r="I39" s="113"/>
    </row>
    <row r="40" spans="1:9" s="3" customFormat="1" ht="15.75" hidden="1">
      <c r="A40" s="1"/>
      <c r="B40" s="7" t="s">
        <v>201</v>
      </c>
      <c r="C40" s="97"/>
      <c r="D40" s="5"/>
      <c r="E40" s="5"/>
      <c r="F40" s="113"/>
      <c r="G40" s="113"/>
      <c r="H40" s="113"/>
      <c r="I40" s="113"/>
    </row>
    <row r="41" spans="1:9" s="3" customFormat="1" ht="31.5" hidden="1">
      <c r="A41" s="1"/>
      <c r="B41" s="7" t="s">
        <v>202</v>
      </c>
      <c r="C41" s="97"/>
      <c r="D41" s="5"/>
      <c r="E41" s="5"/>
      <c r="F41" s="113"/>
      <c r="G41" s="113"/>
      <c r="H41" s="113"/>
      <c r="I41" s="113"/>
    </row>
    <row r="42" spans="1:9" s="3" customFormat="1" ht="47.25">
      <c r="A42" s="1">
        <v>8</v>
      </c>
      <c r="B42" s="7" t="s">
        <v>221</v>
      </c>
      <c r="C42" s="97"/>
      <c r="D42" s="113"/>
      <c r="E42" s="113"/>
      <c r="F42" s="5">
        <f>SUM(F7:F41)</f>
        <v>762135</v>
      </c>
      <c r="G42" s="5">
        <f>SUM(G7:G41)</f>
        <v>20188397</v>
      </c>
      <c r="H42" s="113"/>
      <c r="I42" s="113"/>
    </row>
    <row r="43" spans="1:9" s="3" customFormat="1" ht="15.75">
      <c r="A43" s="1">
        <v>9</v>
      </c>
      <c r="B43" s="9" t="s">
        <v>110</v>
      </c>
      <c r="C43" s="97"/>
      <c r="D43" s="14">
        <f>SUM(D44:D46)</f>
        <v>2822716</v>
      </c>
      <c r="E43" s="14">
        <f>SUM(E44:E46)</f>
        <v>74771830</v>
      </c>
      <c r="F43" s="14">
        <f>SUM(F44:F46)</f>
        <v>762135</v>
      </c>
      <c r="G43" s="14">
        <f>SUM(G44:G46)</f>
        <v>20188397</v>
      </c>
      <c r="H43" s="14">
        <f aca="true" t="shared" si="3" ref="H43:I46">D43+F43</f>
        <v>3584851</v>
      </c>
      <c r="I43" s="14">
        <f t="shared" si="3"/>
        <v>94960227</v>
      </c>
    </row>
    <row r="44" spans="1:9" s="3" customFormat="1" ht="31.5">
      <c r="A44" s="1">
        <v>10</v>
      </c>
      <c r="B44" s="85" t="s">
        <v>388</v>
      </c>
      <c r="C44" s="97">
        <v>1</v>
      </c>
      <c r="D44" s="5">
        <f>SUMIF($C$7:$C$43,"1",D$7:D$43)</f>
        <v>0</v>
      </c>
      <c r="E44" s="5">
        <f>SUMIF($C$7:$C$43,"1",E$7:E$43)</f>
        <v>0</v>
      </c>
      <c r="F44" s="5">
        <f>SUMIF($C$7:$C$43,"1",F$7:F$43)</f>
        <v>0</v>
      </c>
      <c r="G44" s="5">
        <f>SUMIF($C$7:$C$43,"1",G$7:G$43)</f>
        <v>0</v>
      </c>
      <c r="H44" s="5">
        <f t="shared" si="3"/>
        <v>0</v>
      </c>
      <c r="I44" s="5">
        <f t="shared" si="3"/>
        <v>0</v>
      </c>
    </row>
    <row r="45" spans="1:9" s="3" customFormat="1" ht="15.75">
      <c r="A45" s="1">
        <v>11</v>
      </c>
      <c r="B45" s="85" t="s">
        <v>232</v>
      </c>
      <c r="C45" s="97">
        <v>2</v>
      </c>
      <c r="D45" s="5">
        <f>SUMIF($C$7:$C$43,"2",D$7:D$43)</f>
        <v>2822716</v>
      </c>
      <c r="E45" s="5">
        <f>SUMIF($C$7:$C$43,"2",E$7:E$43)</f>
        <v>74771830</v>
      </c>
      <c r="F45" s="5">
        <f>SUMIF($C$7:$C$43,"2",F$7:F$43)</f>
        <v>762135</v>
      </c>
      <c r="G45" s="5">
        <f>SUMIF($C$7:$C$43,"2",G$7:G$43)</f>
        <v>20188397</v>
      </c>
      <c r="H45" s="5">
        <f t="shared" si="3"/>
        <v>3584851</v>
      </c>
      <c r="I45" s="5">
        <f t="shared" si="3"/>
        <v>94960227</v>
      </c>
    </row>
    <row r="46" spans="1:9" s="3" customFormat="1" ht="15.75">
      <c r="A46" s="1">
        <v>12</v>
      </c>
      <c r="B46" s="85" t="s">
        <v>124</v>
      </c>
      <c r="C46" s="97">
        <v>3</v>
      </c>
      <c r="D46" s="5">
        <f>SUMIF($C$7:$C$43,"3",D$7:D$43)</f>
        <v>0</v>
      </c>
      <c r="E46" s="5">
        <f>SUMIF($C$7:$C$43,"3",E$7:E$43)</f>
        <v>0</v>
      </c>
      <c r="F46" s="5">
        <f>SUMIF($C$7:$C$43,"3",F$7:F$43)</f>
        <v>0</v>
      </c>
      <c r="G46" s="5">
        <f>SUMIF($C$7:$C$43,"3",G$7:G$43)</f>
        <v>0</v>
      </c>
      <c r="H46" s="5">
        <f t="shared" si="3"/>
        <v>0</v>
      </c>
      <c r="I46" s="5">
        <f t="shared" si="3"/>
        <v>0</v>
      </c>
    </row>
    <row r="47" spans="1:9" s="3" customFormat="1" ht="15.75">
      <c r="A47" s="1">
        <v>13</v>
      </c>
      <c r="B47" s="102" t="s">
        <v>45</v>
      </c>
      <c r="C47" s="97"/>
      <c r="D47" s="14"/>
      <c r="E47" s="14"/>
      <c r="F47" s="14"/>
      <c r="G47" s="14"/>
      <c r="H47" s="14"/>
      <c r="I47" s="14"/>
    </row>
    <row r="48" spans="1:9" s="3" customFormat="1" ht="15.75">
      <c r="A48" s="1">
        <v>14</v>
      </c>
      <c r="B48" s="117" t="s">
        <v>484</v>
      </c>
      <c r="C48" s="97">
        <v>2</v>
      </c>
      <c r="D48" s="5">
        <v>905035</v>
      </c>
      <c r="E48" s="5">
        <v>905035</v>
      </c>
      <c r="F48" s="5">
        <v>244359</v>
      </c>
      <c r="G48" s="5">
        <v>244359</v>
      </c>
      <c r="H48" s="5">
        <f aca="true" t="shared" si="4" ref="H48:I58">D48+F48</f>
        <v>1149394</v>
      </c>
      <c r="I48" s="5">
        <f t="shared" si="4"/>
        <v>1149394</v>
      </c>
    </row>
    <row r="49" spans="1:9" s="3" customFormat="1" ht="15.75">
      <c r="A49" s="1">
        <v>15</v>
      </c>
      <c r="B49" s="117" t="s">
        <v>495</v>
      </c>
      <c r="C49" s="97">
        <v>2</v>
      </c>
      <c r="D49" s="5">
        <v>410236</v>
      </c>
      <c r="E49" s="5">
        <v>410236</v>
      </c>
      <c r="F49" s="5">
        <v>110764</v>
      </c>
      <c r="G49" s="5">
        <v>110764</v>
      </c>
      <c r="H49" s="5">
        <f t="shared" si="4"/>
        <v>521000</v>
      </c>
      <c r="I49" s="5">
        <f t="shared" si="4"/>
        <v>521000</v>
      </c>
    </row>
    <row r="50" spans="1:9" s="3" customFormat="1" ht="15.75" hidden="1">
      <c r="A50" s="1">
        <v>17</v>
      </c>
      <c r="B50" s="117" t="s">
        <v>502</v>
      </c>
      <c r="C50" s="97">
        <v>2</v>
      </c>
      <c r="D50" s="5"/>
      <c r="E50" s="5"/>
      <c r="F50" s="5"/>
      <c r="G50" s="5"/>
      <c r="H50" s="5">
        <f t="shared" si="4"/>
        <v>0</v>
      </c>
      <c r="I50" s="5">
        <f t="shared" si="4"/>
        <v>0</v>
      </c>
    </row>
    <row r="51" spans="1:9" s="3" customFormat="1" ht="31.5">
      <c r="A51" s="1">
        <v>16</v>
      </c>
      <c r="B51" s="117" t="s">
        <v>503</v>
      </c>
      <c r="C51" s="97">
        <v>2</v>
      </c>
      <c r="D51" s="5">
        <v>612908</v>
      </c>
      <c r="E51" s="5">
        <v>612908</v>
      </c>
      <c r="F51" s="5">
        <v>165485</v>
      </c>
      <c r="G51" s="5">
        <v>165485</v>
      </c>
      <c r="H51" s="5">
        <f t="shared" si="4"/>
        <v>778393</v>
      </c>
      <c r="I51" s="5">
        <f t="shared" si="4"/>
        <v>778393</v>
      </c>
    </row>
    <row r="52" spans="1:9" s="3" customFormat="1" ht="47.25">
      <c r="A52" s="1">
        <v>17</v>
      </c>
      <c r="B52" s="117" t="s">
        <v>613</v>
      </c>
      <c r="C52" s="97">
        <v>2</v>
      </c>
      <c r="D52" s="5">
        <v>4239246</v>
      </c>
      <c r="E52" s="5">
        <v>4239246</v>
      </c>
      <c r="F52" s="5">
        <v>1144596</v>
      </c>
      <c r="G52" s="5">
        <v>1144596</v>
      </c>
      <c r="H52" s="5">
        <f t="shared" si="4"/>
        <v>5383842</v>
      </c>
      <c r="I52" s="5">
        <f t="shared" si="4"/>
        <v>5383842</v>
      </c>
    </row>
    <row r="53" spans="1:9" s="3" customFormat="1" ht="15.75" hidden="1">
      <c r="A53" s="1"/>
      <c r="B53" s="117" t="s">
        <v>559</v>
      </c>
      <c r="C53" s="97"/>
      <c r="D53" s="5"/>
      <c r="E53" s="5"/>
      <c r="F53" s="5"/>
      <c r="G53" s="5"/>
      <c r="H53" s="5">
        <f t="shared" si="4"/>
        <v>0</v>
      </c>
      <c r="I53" s="5">
        <f t="shared" si="4"/>
        <v>0</v>
      </c>
    </row>
    <row r="54" spans="1:9" s="3" customFormat="1" ht="31.5">
      <c r="A54" s="1">
        <v>18</v>
      </c>
      <c r="B54" s="117" t="s">
        <v>627</v>
      </c>
      <c r="C54" s="97">
        <v>2</v>
      </c>
      <c r="D54" s="5">
        <v>694766</v>
      </c>
      <c r="E54" s="5">
        <v>694766</v>
      </c>
      <c r="F54" s="5">
        <v>187587</v>
      </c>
      <c r="G54" s="5">
        <v>187587</v>
      </c>
      <c r="H54" s="5">
        <f t="shared" si="4"/>
        <v>882353</v>
      </c>
      <c r="I54" s="5">
        <f t="shared" si="4"/>
        <v>882353</v>
      </c>
    </row>
    <row r="55" spans="1:9" s="3" customFormat="1" ht="15.75" hidden="1">
      <c r="A55" s="1">
        <v>19</v>
      </c>
      <c r="B55" s="117"/>
      <c r="C55" s="97">
        <v>2</v>
      </c>
      <c r="D55" s="5"/>
      <c r="E55" s="5"/>
      <c r="F55" s="5"/>
      <c r="G55" s="5"/>
      <c r="H55" s="5"/>
      <c r="I55" s="5"/>
    </row>
    <row r="56" spans="1:9" s="3" customFormat="1" ht="15.75" hidden="1">
      <c r="A56" s="1">
        <v>20</v>
      </c>
      <c r="B56" s="117" t="s">
        <v>501</v>
      </c>
      <c r="C56" s="97">
        <v>2</v>
      </c>
      <c r="D56" s="5"/>
      <c r="E56" s="5"/>
      <c r="F56" s="5"/>
      <c r="G56" s="5"/>
      <c r="H56" s="5">
        <f t="shared" si="4"/>
        <v>0</v>
      </c>
      <c r="I56" s="5">
        <f t="shared" si="4"/>
        <v>0</v>
      </c>
    </row>
    <row r="57" spans="1:9" s="3" customFormat="1" ht="31.5" hidden="1">
      <c r="A57" s="1"/>
      <c r="B57" s="7" t="s">
        <v>549</v>
      </c>
      <c r="C57" s="97">
        <v>2</v>
      </c>
      <c r="D57" s="5">
        <v>0</v>
      </c>
      <c r="E57" s="5">
        <v>0</v>
      </c>
      <c r="F57" s="5">
        <v>0</v>
      </c>
      <c r="G57" s="5">
        <v>0</v>
      </c>
      <c r="H57" s="5">
        <f t="shared" si="4"/>
        <v>0</v>
      </c>
      <c r="I57" s="5">
        <f t="shared" si="4"/>
        <v>0</v>
      </c>
    </row>
    <row r="58" spans="1:9" s="3" customFormat="1" ht="15.75" hidden="1">
      <c r="A58" s="1"/>
      <c r="B58" s="7" t="s">
        <v>548</v>
      </c>
      <c r="C58" s="97">
        <v>2</v>
      </c>
      <c r="D58" s="5">
        <v>0</v>
      </c>
      <c r="E58" s="5">
        <v>0</v>
      </c>
      <c r="F58" s="5">
        <v>0</v>
      </c>
      <c r="G58" s="5">
        <v>0</v>
      </c>
      <c r="H58" s="5">
        <f t="shared" si="4"/>
        <v>0</v>
      </c>
      <c r="I58" s="5">
        <f t="shared" si="4"/>
        <v>0</v>
      </c>
    </row>
    <row r="59" spans="1:9" s="3" customFormat="1" ht="15.75">
      <c r="A59" s="1">
        <v>19</v>
      </c>
      <c r="B59" s="7" t="s">
        <v>203</v>
      </c>
      <c r="C59" s="97"/>
      <c r="D59" s="5">
        <f>SUM(D48:D58)</f>
        <v>6862191</v>
      </c>
      <c r="E59" s="5">
        <f>SUM(E48:E58)</f>
        <v>6862191</v>
      </c>
      <c r="F59" s="113"/>
      <c r="G59" s="113"/>
      <c r="H59" s="113"/>
      <c r="I59" s="113"/>
    </row>
    <row r="60" spans="1:9" s="3" customFormat="1" ht="31.5" hidden="1">
      <c r="A60" s="1"/>
      <c r="B60" s="7" t="s">
        <v>204</v>
      </c>
      <c r="C60" s="97"/>
      <c r="D60" s="5"/>
      <c r="E60" s="5"/>
      <c r="F60" s="113"/>
      <c r="G60" s="113"/>
      <c r="H60" s="113"/>
      <c r="I60" s="113"/>
    </row>
    <row r="61" spans="1:9" s="3" customFormat="1" ht="15.75" hidden="1">
      <c r="A61" s="1"/>
      <c r="B61" s="7"/>
      <c r="C61" s="97"/>
      <c r="D61" s="5"/>
      <c r="E61" s="5"/>
      <c r="F61" s="5"/>
      <c r="G61" s="5"/>
      <c r="H61" s="5">
        <f>D61+F61</f>
        <v>0</v>
      </c>
      <c r="I61" s="5">
        <f>E61+G61</f>
        <v>0</v>
      </c>
    </row>
    <row r="62" spans="1:9" s="3" customFormat="1" ht="15.75" hidden="1">
      <c r="A62" s="1"/>
      <c r="B62" s="7"/>
      <c r="C62" s="97"/>
      <c r="D62" s="5"/>
      <c r="E62" s="5"/>
      <c r="F62" s="5"/>
      <c r="G62" s="5"/>
      <c r="H62" s="5">
        <f>D62+F62</f>
        <v>0</v>
      </c>
      <c r="I62" s="5">
        <f>E62+G62</f>
        <v>0</v>
      </c>
    </row>
    <row r="63" spans="1:9" s="3" customFormat="1" ht="31.5" hidden="1">
      <c r="A63" s="1"/>
      <c r="B63" s="7" t="s">
        <v>205</v>
      </c>
      <c r="C63" s="97"/>
      <c r="D63" s="5">
        <f>SUM(D61:D62)</f>
        <v>0</v>
      </c>
      <c r="E63" s="5">
        <f>SUM(E61:E62)</f>
        <v>0</v>
      </c>
      <c r="F63" s="113"/>
      <c r="G63" s="113"/>
      <c r="H63" s="113"/>
      <c r="I63" s="113"/>
    </row>
    <row r="64" spans="1:9" s="3" customFormat="1" ht="47.25">
      <c r="A64" s="1">
        <v>20</v>
      </c>
      <c r="B64" s="7" t="s">
        <v>206</v>
      </c>
      <c r="C64" s="97"/>
      <c r="D64" s="113"/>
      <c r="E64" s="113"/>
      <c r="F64" s="5">
        <f>SUM(F47:F63)</f>
        <v>1852791</v>
      </c>
      <c r="G64" s="5">
        <f>SUM(G47:G63)</f>
        <v>1852791</v>
      </c>
      <c r="H64" s="113"/>
      <c r="I64" s="113"/>
    </row>
    <row r="65" spans="1:9" s="3" customFormat="1" ht="15.75">
      <c r="A65" s="1">
        <v>21</v>
      </c>
      <c r="B65" s="9" t="s">
        <v>45</v>
      </c>
      <c r="C65" s="97"/>
      <c r="D65" s="14">
        <f>SUM(D66:D68)</f>
        <v>6862191</v>
      </c>
      <c r="E65" s="14">
        <f>SUM(E66:E68)</f>
        <v>6862191</v>
      </c>
      <c r="F65" s="14">
        <f>SUM(F66:F68)</f>
        <v>1852791</v>
      </c>
      <c r="G65" s="14">
        <f>SUM(G66:G68)</f>
        <v>1852791</v>
      </c>
      <c r="H65" s="14">
        <f aca="true" t="shared" si="5" ref="H65:I68">D65+F65</f>
        <v>8714982</v>
      </c>
      <c r="I65" s="14">
        <f t="shared" si="5"/>
        <v>8714982</v>
      </c>
    </row>
    <row r="66" spans="1:9" s="3" customFormat="1" ht="31.5">
      <c r="A66" s="1">
        <v>22</v>
      </c>
      <c r="B66" s="85" t="s">
        <v>388</v>
      </c>
      <c r="C66" s="97">
        <v>1</v>
      </c>
      <c r="D66" s="5">
        <f>SUMIF($C$47:$C$65,"1",D$47:D$65)</f>
        <v>0</v>
      </c>
      <c r="E66" s="5">
        <f>SUMIF($C$47:$C$65,"1",E$47:E$65)</f>
        <v>0</v>
      </c>
      <c r="F66" s="5">
        <f>SUMIF($C$47:$C$65,"1",F$47:F$65)</f>
        <v>0</v>
      </c>
      <c r="G66" s="5">
        <f>SUMIF($C$47:$C$65,"1",G$47:G$65)</f>
        <v>0</v>
      </c>
      <c r="H66" s="5">
        <f t="shared" si="5"/>
        <v>0</v>
      </c>
      <c r="I66" s="5">
        <f t="shared" si="5"/>
        <v>0</v>
      </c>
    </row>
    <row r="67" spans="1:9" s="3" customFormat="1" ht="15.75">
      <c r="A67" s="1">
        <v>23</v>
      </c>
      <c r="B67" s="85" t="s">
        <v>232</v>
      </c>
      <c r="C67" s="97">
        <v>2</v>
      </c>
      <c r="D67" s="5">
        <f>SUMIF($C$47:$C$65,"2",D$47:D$65)</f>
        <v>6862191</v>
      </c>
      <c r="E67" s="5">
        <f>SUMIF($C$47:$C$65,"2",E$47:E$65)</f>
        <v>6862191</v>
      </c>
      <c r="F67" s="5">
        <f>SUMIF($C$47:$C$65,"2",F$47:F$65)</f>
        <v>1852791</v>
      </c>
      <c r="G67" s="5">
        <f>SUMIF($C$47:$C$65,"2",G$47:G$65)</f>
        <v>1852791</v>
      </c>
      <c r="H67" s="5">
        <f t="shared" si="5"/>
        <v>8714982</v>
      </c>
      <c r="I67" s="5">
        <f t="shared" si="5"/>
        <v>8714982</v>
      </c>
    </row>
    <row r="68" spans="1:9" s="3" customFormat="1" ht="15.75">
      <c r="A68" s="1">
        <v>24</v>
      </c>
      <c r="B68" s="85" t="s">
        <v>124</v>
      </c>
      <c r="C68" s="97">
        <v>3</v>
      </c>
      <c r="D68" s="5">
        <f>SUMIF($C$47:$C$65,"3",D$47:D$65)</f>
        <v>0</v>
      </c>
      <c r="E68" s="5">
        <f>SUMIF($C$47:$C$65,"3",E$47:E$65)</f>
        <v>0</v>
      </c>
      <c r="F68" s="5">
        <f>SUMIF($C$47:$C$65,"3",F$47:F$65)</f>
        <v>0</v>
      </c>
      <c r="G68" s="5">
        <f>SUMIF($C$47:$C$65,"3",G$47:G$65)</f>
        <v>0</v>
      </c>
      <c r="H68" s="5">
        <f t="shared" si="5"/>
        <v>0</v>
      </c>
      <c r="I68" s="5">
        <f t="shared" si="5"/>
        <v>0</v>
      </c>
    </row>
    <row r="69" spans="1:9" s="3" customFormat="1" ht="31.5">
      <c r="A69" s="1">
        <v>25</v>
      </c>
      <c r="B69" s="102" t="s">
        <v>207</v>
      </c>
      <c r="C69" s="97"/>
      <c r="D69" s="14"/>
      <c r="E69" s="14"/>
      <c r="F69" s="14"/>
      <c r="G69" s="14"/>
      <c r="H69" s="14"/>
      <c r="I69" s="14"/>
    </row>
    <row r="70" spans="1:9" s="3" customFormat="1" ht="47.25" hidden="1">
      <c r="A70" s="1"/>
      <c r="B70" s="61" t="s">
        <v>210</v>
      </c>
      <c r="C70" s="97"/>
      <c r="D70" s="5"/>
      <c r="E70" s="5"/>
      <c r="F70" s="113"/>
      <c r="G70" s="113"/>
      <c r="H70" s="5">
        <f aca="true" t="shared" si="6" ref="H70:I76">D70+F70</f>
        <v>0</v>
      </c>
      <c r="I70" s="5">
        <f t="shared" si="6"/>
        <v>0</v>
      </c>
    </row>
    <row r="71" spans="1:9" s="3" customFormat="1" ht="15.75" hidden="1">
      <c r="A71" s="1"/>
      <c r="B71" s="61"/>
      <c r="C71" s="97"/>
      <c r="D71" s="5"/>
      <c r="E71" s="5"/>
      <c r="F71" s="113"/>
      <c r="G71" s="113"/>
      <c r="H71" s="5">
        <f t="shared" si="6"/>
        <v>0</v>
      </c>
      <c r="I71" s="5">
        <f t="shared" si="6"/>
        <v>0</v>
      </c>
    </row>
    <row r="72" spans="1:9" s="3" customFormat="1" ht="47.25" hidden="1">
      <c r="A72" s="1"/>
      <c r="B72" s="61" t="s">
        <v>209</v>
      </c>
      <c r="C72" s="97"/>
      <c r="D72" s="5"/>
      <c r="E72" s="5"/>
      <c r="F72" s="113"/>
      <c r="G72" s="113"/>
      <c r="H72" s="5">
        <f t="shared" si="6"/>
        <v>0</v>
      </c>
      <c r="I72" s="5">
        <f t="shared" si="6"/>
        <v>0</v>
      </c>
    </row>
    <row r="73" spans="1:9" s="3" customFormat="1" ht="15.75" hidden="1">
      <c r="A73" s="1"/>
      <c r="B73" s="61"/>
      <c r="C73" s="97"/>
      <c r="D73" s="5"/>
      <c r="E73" s="5"/>
      <c r="F73" s="113"/>
      <c r="G73" s="113"/>
      <c r="H73" s="5">
        <f t="shared" si="6"/>
        <v>0</v>
      </c>
      <c r="I73" s="5">
        <f t="shared" si="6"/>
        <v>0</v>
      </c>
    </row>
    <row r="74" spans="1:9" s="3" customFormat="1" ht="47.25" hidden="1">
      <c r="A74" s="1"/>
      <c r="B74" s="61" t="s">
        <v>208</v>
      </c>
      <c r="C74" s="97"/>
      <c r="D74" s="5"/>
      <c r="E74" s="5"/>
      <c r="F74" s="113"/>
      <c r="G74" s="113"/>
      <c r="H74" s="5">
        <f t="shared" si="6"/>
        <v>0</v>
      </c>
      <c r="I74" s="5">
        <f t="shared" si="6"/>
        <v>0</v>
      </c>
    </row>
    <row r="75" spans="1:9" s="3" customFormat="1" ht="47.25" hidden="1">
      <c r="A75" s="1">
        <v>28</v>
      </c>
      <c r="B75" s="85" t="s">
        <v>561</v>
      </c>
      <c r="C75" s="97">
        <v>2</v>
      </c>
      <c r="D75" s="5"/>
      <c r="E75" s="5"/>
      <c r="F75" s="113"/>
      <c r="G75" s="113"/>
      <c r="H75" s="5">
        <f t="shared" si="6"/>
        <v>0</v>
      </c>
      <c r="I75" s="5">
        <f t="shared" si="6"/>
        <v>0</v>
      </c>
    </row>
    <row r="76" spans="1:9" s="3" customFormat="1" ht="31.5">
      <c r="A76" s="1">
        <v>26</v>
      </c>
      <c r="B76" s="85" t="s">
        <v>624</v>
      </c>
      <c r="C76" s="97">
        <v>2</v>
      </c>
      <c r="D76" s="5">
        <v>56742</v>
      </c>
      <c r="E76" s="5">
        <v>56742</v>
      </c>
      <c r="F76" s="113"/>
      <c r="G76" s="113"/>
      <c r="H76" s="5">
        <f t="shared" si="6"/>
        <v>56742</v>
      </c>
      <c r="I76" s="5">
        <f t="shared" si="6"/>
        <v>56742</v>
      </c>
    </row>
    <row r="77" spans="1:9" s="3" customFormat="1" ht="31.5" hidden="1">
      <c r="A77" s="1" t="s">
        <v>593</v>
      </c>
      <c r="B77" s="85" t="s">
        <v>592</v>
      </c>
      <c r="C77" s="97">
        <v>2</v>
      </c>
      <c r="D77" s="5"/>
      <c r="E77" s="5"/>
      <c r="F77" s="113"/>
      <c r="G77" s="113"/>
      <c r="H77" s="5">
        <f aca="true" t="shared" si="7" ref="H77:I91">D77+F77</f>
        <v>0</v>
      </c>
      <c r="I77" s="5">
        <f t="shared" si="7"/>
        <v>0</v>
      </c>
    </row>
    <row r="78" spans="1:9" s="3" customFormat="1" ht="63">
      <c r="A78" s="1">
        <v>27</v>
      </c>
      <c r="B78" s="61" t="s">
        <v>376</v>
      </c>
      <c r="C78" s="97"/>
      <c r="D78" s="5">
        <f>SUM(D75:D77)</f>
        <v>56742</v>
      </c>
      <c r="E78" s="5">
        <f>SUM(E75:E77)</f>
        <v>56742</v>
      </c>
      <c r="F78" s="113"/>
      <c r="G78" s="113"/>
      <c r="H78" s="5">
        <f t="shared" si="7"/>
        <v>56742</v>
      </c>
      <c r="I78" s="5">
        <f t="shared" si="7"/>
        <v>56742</v>
      </c>
    </row>
    <row r="79" spans="1:9" s="3" customFormat="1" ht="47.25" hidden="1">
      <c r="A79" s="1"/>
      <c r="B79" s="61" t="s">
        <v>211</v>
      </c>
      <c r="C79" s="97"/>
      <c r="D79" s="5"/>
      <c r="E79" s="5"/>
      <c r="F79" s="113"/>
      <c r="G79" s="113"/>
      <c r="H79" s="5">
        <f t="shared" si="7"/>
        <v>0</v>
      </c>
      <c r="I79" s="5">
        <f t="shared" si="7"/>
        <v>0</v>
      </c>
    </row>
    <row r="80" spans="1:9" s="3" customFormat="1" ht="15.75" hidden="1">
      <c r="A80" s="1"/>
      <c r="B80" s="61"/>
      <c r="C80" s="97"/>
      <c r="D80" s="5"/>
      <c r="E80" s="5"/>
      <c r="F80" s="113"/>
      <c r="G80" s="113"/>
      <c r="H80" s="5">
        <f t="shared" si="7"/>
        <v>0</v>
      </c>
      <c r="I80" s="5">
        <f t="shared" si="7"/>
        <v>0</v>
      </c>
    </row>
    <row r="81" spans="1:9" s="3" customFormat="1" ht="47.25" hidden="1">
      <c r="A81" s="1"/>
      <c r="B81" s="61" t="s">
        <v>212</v>
      </c>
      <c r="C81" s="97"/>
      <c r="D81" s="5"/>
      <c r="E81" s="5"/>
      <c r="F81" s="113"/>
      <c r="G81" s="113"/>
      <c r="H81" s="5">
        <f t="shared" si="7"/>
        <v>0</v>
      </c>
      <c r="I81" s="5">
        <f t="shared" si="7"/>
        <v>0</v>
      </c>
    </row>
    <row r="82" spans="1:9" s="3" customFormat="1" ht="15.75" hidden="1">
      <c r="A82" s="1"/>
      <c r="B82" s="61"/>
      <c r="C82" s="97"/>
      <c r="D82" s="5"/>
      <c r="E82" s="5"/>
      <c r="F82" s="113"/>
      <c r="G82" s="113"/>
      <c r="H82" s="5">
        <f t="shared" si="7"/>
        <v>0</v>
      </c>
      <c r="I82" s="5">
        <f t="shared" si="7"/>
        <v>0</v>
      </c>
    </row>
    <row r="83" spans="1:9" s="3" customFormat="1" ht="15.75" hidden="1">
      <c r="A83" s="1"/>
      <c r="B83" s="61" t="s">
        <v>213</v>
      </c>
      <c r="C83" s="97"/>
      <c r="D83" s="5"/>
      <c r="E83" s="5"/>
      <c r="F83" s="113"/>
      <c r="G83" s="113"/>
      <c r="H83" s="5">
        <f t="shared" si="7"/>
        <v>0</v>
      </c>
      <c r="I83" s="5">
        <f t="shared" si="7"/>
        <v>0</v>
      </c>
    </row>
    <row r="84" spans="1:9" s="3" customFormat="1" ht="15.75" hidden="1">
      <c r="A84" s="1"/>
      <c r="B84" s="61" t="s">
        <v>537</v>
      </c>
      <c r="C84" s="97">
        <v>2</v>
      </c>
      <c r="D84" s="5">
        <v>0</v>
      </c>
      <c r="E84" s="5">
        <v>0</v>
      </c>
      <c r="F84" s="113"/>
      <c r="G84" s="113"/>
      <c r="H84" s="5">
        <f t="shared" si="7"/>
        <v>0</v>
      </c>
      <c r="I84" s="5">
        <f t="shared" si="7"/>
        <v>0</v>
      </c>
    </row>
    <row r="85" spans="1:9" s="3" customFormat="1" ht="15.75" hidden="1">
      <c r="A85" s="1" t="s">
        <v>584</v>
      </c>
      <c r="B85" s="61" t="s">
        <v>536</v>
      </c>
      <c r="C85" s="97">
        <v>2</v>
      </c>
      <c r="D85" s="5"/>
      <c r="E85" s="5"/>
      <c r="F85" s="113"/>
      <c r="G85" s="113"/>
      <c r="H85" s="5">
        <f t="shared" si="7"/>
        <v>0</v>
      </c>
      <c r="I85" s="5">
        <f t="shared" si="7"/>
        <v>0</v>
      </c>
    </row>
    <row r="86" spans="1:9" s="3" customFormat="1" ht="31.5" hidden="1">
      <c r="A86" s="1" t="s">
        <v>585</v>
      </c>
      <c r="B86" s="61" t="s">
        <v>214</v>
      </c>
      <c r="C86" s="97"/>
      <c r="D86" s="5">
        <f>SUM(D84:D85)</f>
        <v>0</v>
      </c>
      <c r="E86" s="5">
        <f>SUM(E84:E85)</f>
        <v>0</v>
      </c>
      <c r="F86" s="113"/>
      <c r="G86" s="113"/>
      <c r="H86" s="5">
        <f t="shared" si="7"/>
        <v>0</v>
      </c>
      <c r="I86" s="5">
        <f t="shared" si="7"/>
        <v>0</v>
      </c>
    </row>
    <row r="87" spans="1:9" s="3" customFormat="1" ht="31.5">
      <c r="A87" s="1">
        <v>28</v>
      </c>
      <c r="B87" s="9" t="s">
        <v>46</v>
      </c>
      <c r="C87" s="97"/>
      <c r="D87" s="14">
        <f>SUM(D88:D90)</f>
        <v>56742</v>
      </c>
      <c r="E87" s="14">
        <f>SUM(E88:E90)</f>
        <v>56742</v>
      </c>
      <c r="F87" s="14">
        <f>SUM(F88:F90)</f>
        <v>0</v>
      </c>
      <c r="G87" s="14">
        <f>SUM(G88:G90)</f>
        <v>0</v>
      </c>
      <c r="H87" s="14">
        <f t="shared" si="7"/>
        <v>56742</v>
      </c>
      <c r="I87" s="14">
        <f t="shared" si="7"/>
        <v>56742</v>
      </c>
    </row>
    <row r="88" spans="1:9" s="3" customFormat="1" ht="31.5">
      <c r="A88" s="1">
        <v>29</v>
      </c>
      <c r="B88" s="85" t="s">
        <v>388</v>
      </c>
      <c r="C88" s="97">
        <v>1</v>
      </c>
      <c r="D88" s="5">
        <f>SUMIF($C$69:$C$87,"1",D$69:D$87)</f>
        <v>0</v>
      </c>
      <c r="E88" s="5">
        <f>SUMIF($C$69:$C$87,"1",E$69:E$87)</f>
        <v>0</v>
      </c>
      <c r="F88" s="5">
        <f>SUMIF($C$69:$C$87,"1",F$69:F$87)</f>
        <v>0</v>
      </c>
      <c r="G88" s="5">
        <f>SUMIF($C$69:$C$87,"1",G$69:G$87)</f>
        <v>0</v>
      </c>
      <c r="H88" s="5">
        <f t="shared" si="7"/>
        <v>0</v>
      </c>
      <c r="I88" s="5">
        <f t="shared" si="7"/>
        <v>0</v>
      </c>
    </row>
    <row r="89" spans="1:9" s="3" customFormat="1" ht="15.75">
      <c r="A89" s="1">
        <v>30</v>
      </c>
      <c r="B89" s="85" t="s">
        <v>232</v>
      </c>
      <c r="C89" s="97">
        <v>2</v>
      </c>
      <c r="D89" s="5">
        <f>SUMIF($C$69:$C$87,"2",D$69:D$87)</f>
        <v>56742</v>
      </c>
      <c r="E89" s="5">
        <f>SUMIF($C$69:$C$87,"2",E$69:E$87)</f>
        <v>56742</v>
      </c>
      <c r="F89" s="5">
        <f>SUMIF($C$69:$C$87,"2",F$69:F$87)</f>
        <v>0</v>
      </c>
      <c r="G89" s="5">
        <f>SUMIF($C$69:$C$87,"2",G$69:G$87)</f>
        <v>0</v>
      </c>
      <c r="H89" s="5">
        <f t="shared" si="7"/>
        <v>56742</v>
      </c>
      <c r="I89" s="5">
        <f t="shared" si="7"/>
        <v>56742</v>
      </c>
    </row>
    <row r="90" spans="1:9" s="3" customFormat="1" ht="15.75">
      <c r="A90" s="1">
        <v>31</v>
      </c>
      <c r="B90" s="85" t="s">
        <v>124</v>
      </c>
      <c r="C90" s="97">
        <v>3</v>
      </c>
      <c r="D90" s="5">
        <f>SUMIF($C$69:$C$87,"3",D$69:D$87)</f>
        <v>0</v>
      </c>
      <c r="E90" s="5">
        <f>SUMIF($C$69:$C$87,"3",E$69:E$87)</f>
        <v>0</v>
      </c>
      <c r="F90" s="5">
        <f>SUMIF($C$69:$C$87,"3",F$69:F$87)</f>
        <v>0</v>
      </c>
      <c r="G90" s="5">
        <f>SUMIF($C$69:$C$87,"3",G$69:G$87)</f>
        <v>0</v>
      </c>
      <c r="H90" s="5">
        <f t="shared" si="7"/>
        <v>0</v>
      </c>
      <c r="I90" s="5">
        <f t="shared" si="7"/>
        <v>0</v>
      </c>
    </row>
    <row r="91" spans="1:9" s="3" customFormat="1" ht="31.5">
      <c r="A91" s="1">
        <v>32</v>
      </c>
      <c r="B91" s="9" t="s">
        <v>167</v>
      </c>
      <c r="C91" s="97"/>
      <c r="D91" s="14">
        <f>D43+D65+D87</f>
        <v>9741649</v>
      </c>
      <c r="E91" s="14">
        <f>E43+E65+E87</f>
        <v>81690763</v>
      </c>
      <c r="F91" s="14">
        <f>F43+F65+F87</f>
        <v>2614926</v>
      </c>
      <c r="G91" s="14">
        <f>G43+G65+G87</f>
        <v>22041188</v>
      </c>
      <c r="H91" s="14">
        <f t="shared" si="7"/>
        <v>12356575</v>
      </c>
      <c r="I91" s="14">
        <f t="shared" si="7"/>
        <v>103731951</v>
      </c>
    </row>
    <row r="92" ht="15.75">
      <c r="I92" s="214" t="s">
        <v>540</v>
      </c>
    </row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7" ht="15.75"/>
    <row r="158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</sheetData>
  <sheetProtection/>
  <mergeCells count="7">
    <mergeCell ref="A1:I1"/>
    <mergeCell ref="B5:B6"/>
    <mergeCell ref="C5:C6"/>
    <mergeCell ref="H5:I5"/>
    <mergeCell ref="F5:G5"/>
    <mergeCell ref="D5:E5"/>
    <mergeCell ref="A2:I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75" r:id="rId3"/>
  <headerFooter>
    <oddHeader>&amp;R&amp;"Arial,Normál"&amp;10 2. melléklet az 5/2018.(V.29.) önkormányzati rendelethez
"&amp;"Arial,Dőlt"2. melléklet a 2/2018.(III.12.) önkormányzati rendelethez&amp;"Arial,Normál"
</oddHeader>
    <oddFooter>&amp;C&amp;P.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2"/>
  <sheetViews>
    <sheetView zoomScalePageLayoutView="0" workbookViewId="0" topLeftCell="A19">
      <selection activeCell="I1" sqref="I1:I1638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4" width="14.140625" style="21" customWidth="1"/>
    <col min="5" max="5" width="13.140625" style="21" customWidth="1"/>
    <col min="6" max="6" width="9.140625" style="21" customWidth="1"/>
    <col min="7" max="7" width="10.57421875" style="21" customWidth="1"/>
    <col min="8" max="8" width="11.7109375" style="21" customWidth="1"/>
    <col min="9" max="16384" width="9.140625" style="21" customWidth="1"/>
  </cols>
  <sheetData>
    <row r="1" spans="1:8" s="16" customFormat="1" ht="15.75">
      <c r="A1" s="231" t="s">
        <v>526</v>
      </c>
      <c r="B1" s="231"/>
      <c r="C1" s="231"/>
      <c r="D1" s="231"/>
      <c r="E1" s="231"/>
      <c r="F1" s="231"/>
      <c r="G1" s="231"/>
      <c r="H1" s="231"/>
    </row>
    <row r="2" spans="1:8" s="16" customFormat="1" ht="15.75">
      <c r="A2" s="232" t="s">
        <v>617</v>
      </c>
      <c r="B2" s="232"/>
      <c r="C2" s="232"/>
      <c r="D2" s="232"/>
      <c r="E2" s="232"/>
      <c r="F2" s="232"/>
      <c r="G2" s="232"/>
      <c r="H2" s="232"/>
    </row>
    <row r="3" spans="1:8" s="16" customFormat="1" ht="15.75">
      <c r="A3" s="232" t="s">
        <v>166</v>
      </c>
      <c r="B3" s="232"/>
      <c r="C3" s="232"/>
      <c r="D3" s="232"/>
      <c r="E3" s="232"/>
      <c r="F3" s="232"/>
      <c r="G3" s="232"/>
      <c r="H3" s="232"/>
    </row>
    <row r="4" spans="1:8" ht="15.75">
      <c r="A4" s="232" t="s">
        <v>482</v>
      </c>
      <c r="B4" s="232"/>
      <c r="C4" s="232"/>
      <c r="D4" s="232"/>
      <c r="E4" s="232"/>
      <c r="F4" s="232"/>
      <c r="G4" s="232"/>
      <c r="H4" s="232"/>
    </row>
    <row r="5" spans="1:8" ht="15.75">
      <c r="A5" s="41"/>
      <c r="B5" s="41"/>
      <c r="C5" s="41"/>
      <c r="D5" s="41"/>
      <c r="E5" s="16"/>
      <c r="F5" s="16"/>
      <c r="G5" s="16"/>
      <c r="H5" s="16"/>
    </row>
    <row r="6" spans="1:8" s="3" customFormat="1" ht="15.75">
      <c r="A6" s="1"/>
      <c r="B6" s="1" t="s">
        <v>0</v>
      </c>
      <c r="C6" s="192" t="s">
        <v>1</v>
      </c>
      <c r="D6" s="192"/>
      <c r="E6" s="43" t="s">
        <v>3</v>
      </c>
      <c r="F6" s="43" t="s">
        <v>3</v>
      </c>
      <c r="G6" s="43" t="s">
        <v>6</v>
      </c>
      <c r="H6" s="43" t="s">
        <v>47</v>
      </c>
    </row>
    <row r="7" spans="1:8" s="3" customFormat="1" ht="15.75">
      <c r="A7" s="1">
        <v>1</v>
      </c>
      <c r="B7" s="233" t="s">
        <v>9</v>
      </c>
      <c r="C7" s="193" t="s">
        <v>394</v>
      </c>
      <c r="D7" s="193"/>
      <c r="E7" s="4" t="s">
        <v>483</v>
      </c>
      <c r="F7" s="4" t="s">
        <v>562</v>
      </c>
      <c r="G7" s="4" t="s">
        <v>619</v>
      </c>
      <c r="H7" s="4" t="s">
        <v>5</v>
      </c>
    </row>
    <row r="8" spans="1:8" s="3" customFormat="1" ht="15.75">
      <c r="A8" s="1">
        <v>2</v>
      </c>
      <c r="B8" s="234"/>
      <c r="C8" s="6" t="s">
        <v>4</v>
      </c>
      <c r="D8" s="6" t="s">
        <v>666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5.75">
      <c r="A9" s="1">
        <v>3</v>
      </c>
      <c r="B9" s="44" t="s">
        <v>389</v>
      </c>
      <c r="C9" s="15">
        <f>Bevételek!C136+Bevételek!C137+Bevételek!C139+Bevételek!C140+Bevételek!C145</f>
        <v>7000000</v>
      </c>
      <c r="D9" s="15">
        <f>Bevételek!D136+Bevételek!D137+Bevételek!D139+Bevételek!D140+Bevételek!D145</f>
        <v>7000000</v>
      </c>
      <c r="E9" s="45"/>
      <c r="F9" s="45"/>
      <c r="G9" s="45"/>
      <c r="H9" s="45"/>
    </row>
    <row r="10" spans="1:8" ht="30">
      <c r="A10" s="1">
        <v>4</v>
      </c>
      <c r="B10" s="44" t="s">
        <v>390</v>
      </c>
      <c r="C10" s="15">
        <f>Bevételek!C188+Bevételek!C189+Bevételek!C190</f>
        <v>0</v>
      </c>
      <c r="D10" s="15">
        <f>Bevételek!D188+Bevételek!D189+Bevételek!D190</f>
        <v>0</v>
      </c>
      <c r="E10" s="45"/>
      <c r="F10" s="45"/>
      <c r="G10" s="45"/>
      <c r="H10" s="45"/>
    </row>
    <row r="11" spans="1:8" ht="15.75">
      <c r="A11" s="1">
        <v>5</v>
      </c>
      <c r="B11" s="44" t="s">
        <v>29</v>
      </c>
      <c r="C11" s="15">
        <f>Bevételek!C143+Bevételek!C159+Bevételek!C175-Bevételek!C156</f>
        <v>400000</v>
      </c>
      <c r="D11" s="15">
        <f>Bevételek!D143+Bevételek!D159+Bevételek!D175-Bevételek!D156</f>
        <v>400000</v>
      </c>
      <c r="E11" s="45"/>
      <c r="F11" s="45"/>
      <c r="G11" s="45"/>
      <c r="H11" s="45"/>
    </row>
    <row r="12" spans="1:8" ht="45">
      <c r="A12" s="1">
        <v>6</v>
      </c>
      <c r="B12" s="44" t="s">
        <v>30</v>
      </c>
      <c r="C12" s="15">
        <f>Bevételek!C168+Bevételek!C185+Bevételek!C186+Bevételek!C187+Bevételek!C224+Bevételek!C229+Bevételek!C233</f>
        <v>675008</v>
      </c>
      <c r="D12" s="15">
        <f>Bevételek!D168+Bevételek!D185+Bevételek!D186+Bevételek!D187+Bevételek!D224+Bevételek!D229+Bevételek!D233</f>
        <v>675008</v>
      </c>
      <c r="E12" s="45"/>
      <c r="F12" s="45"/>
      <c r="G12" s="45"/>
      <c r="H12" s="45"/>
    </row>
    <row r="13" spans="1:8" ht="15.75">
      <c r="A13" s="1">
        <v>7</v>
      </c>
      <c r="B13" s="44" t="s">
        <v>31</v>
      </c>
      <c r="C13" s="15">
        <f>Bevételek!C235</f>
        <v>0</v>
      </c>
      <c r="D13" s="15">
        <f>Bevételek!D235</f>
        <v>0</v>
      </c>
      <c r="E13" s="45"/>
      <c r="F13" s="45"/>
      <c r="G13" s="45"/>
      <c r="H13" s="45"/>
    </row>
    <row r="14" spans="1:8" ht="30">
      <c r="A14" s="1">
        <v>8</v>
      </c>
      <c r="B14" s="44" t="s">
        <v>32</v>
      </c>
      <c r="C14" s="15">
        <f>Bevételek!C234</f>
        <v>0</v>
      </c>
      <c r="D14" s="15">
        <f>Bevételek!D234</f>
        <v>0</v>
      </c>
      <c r="E14" s="45"/>
      <c r="F14" s="45"/>
      <c r="G14" s="45"/>
      <c r="H14" s="45"/>
    </row>
    <row r="15" spans="1:8" ht="30">
      <c r="A15" s="1">
        <v>9</v>
      </c>
      <c r="B15" s="44" t="s">
        <v>391</v>
      </c>
      <c r="C15" s="15">
        <f>Bevételek!C53+Bevételek!C115+Bevételek!C244+Bevételek!C258</f>
        <v>0</v>
      </c>
      <c r="D15" s="15">
        <f>Bevételek!D53+Bevételek!D115+Bevételek!D244+Bevételek!D258</f>
        <v>0</v>
      </c>
      <c r="E15" s="45"/>
      <c r="F15" s="45"/>
      <c r="G15" s="45"/>
      <c r="H15" s="45"/>
    </row>
    <row r="16" spans="1:8" s="22" customFormat="1" ht="15.75">
      <c r="A16" s="1">
        <v>10</v>
      </c>
      <c r="B16" s="46" t="s">
        <v>51</v>
      </c>
      <c r="C16" s="18">
        <f>SUM(C9:C15)</f>
        <v>8075008</v>
      </c>
      <c r="D16" s="18">
        <f>SUM(D9:D15)</f>
        <v>8075008</v>
      </c>
      <c r="E16" s="45"/>
      <c r="F16" s="45"/>
      <c r="G16" s="45"/>
      <c r="H16" s="45"/>
    </row>
    <row r="17" spans="1:8" ht="15.75">
      <c r="A17" s="1">
        <v>11</v>
      </c>
      <c r="B17" s="46" t="s">
        <v>52</v>
      </c>
      <c r="C17" s="18">
        <f>ROUNDDOWN(C16*0.5,0)</f>
        <v>4037504</v>
      </c>
      <c r="D17" s="18">
        <f>ROUNDDOWN(D16*0.5,0)</f>
        <v>4037504</v>
      </c>
      <c r="E17" s="45"/>
      <c r="F17" s="45"/>
      <c r="G17" s="45"/>
      <c r="H17" s="45"/>
    </row>
    <row r="18" spans="1:8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>C18+E18+F18+G18</f>
        <v>0</v>
      </c>
    </row>
    <row r="19" spans="1:8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aca="true" t="shared" si="0" ref="H19:H32">C19+E19+F19+G19</f>
        <v>0</v>
      </c>
    </row>
    <row r="20" spans="1:8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s="22" customFormat="1" ht="15.75">
      <c r="A25" s="1">
        <v>19</v>
      </c>
      <c r="B25" s="46" t="s">
        <v>53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5">
        <f t="shared" si="0"/>
        <v>0</v>
      </c>
    </row>
    <row r="26" spans="1:8" s="22" customFormat="1" ht="29.25">
      <c r="A26" s="1">
        <v>20</v>
      </c>
      <c r="B26" s="46" t="s">
        <v>54</v>
      </c>
      <c r="C26" s="18">
        <f>C17-C25</f>
        <v>4037504</v>
      </c>
      <c r="D26" s="18">
        <f>D17-D25</f>
        <v>4037504</v>
      </c>
      <c r="E26" s="18">
        <f>E17-E25</f>
        <v>0</v>
      </c>
      <c r="F26" s="45"/>
      <c r="G26" s="45"/>
      <c r="H26" s="45"/>
    </row>
    <row r="27" spans="1:8" s="22" customFormat="1" ht="42.75">
      <c r="A27" s="1">
        <v>21</v>
      </c>
      <c r="B27" s="47" t="s">
        <v>386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5">
        <f t="shared" si="0"/>
        <v>0</v>
      </c>
    </row>
    <row r="28" spans="1:8" ht="30">
      <c r="A28" s="1">
        <v>22</v>
      </c>
      <c r="B28" s="44" t="s">
        <v>393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1:8" ht="45">
      <c r="A29" s="1">
        <v>23</v>
      </c>
      <c r="B29" s="44" t="s">
        <v>121</v>
      </c>
      <c r="C29" s="15">
        <v>0</v>
      </c>
      <c r="D29" s="15">
        <v>0</v>
      </c>
      <c r="E29" s="15"/>
      <c r="F29" s="15">
        <v>0</v>
      </c>
      <c r="G29" s="15">
        <v>0</v>
      </c>
      <c r="H29" s="15">
        <f t="shared" si="0"/>
        <v>0</v>
      </c>
    </row>
    <row r="30" spans="1:8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1:8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1:8" ht="45">
      <c r="A32" s="1">
        <v>26</v>
      </c>
      <c r="B32" s="44" t="s">
        <v>385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</sheetData>
  <sheetProtection/>
  <mergeCells count="5">
    <mergeCell ref="A1:H1"/>
    <mergeCell ref="A3:H3"/>
    <mergeCell ref="A4:H4"/>
    <mergeCell ref="B7:B8"/>
    <mergeCell ref="A2:H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2" r:id="rId1"/>
  <headerFooter>
    <oddHeader>&amp;R&amp;"Arial,Normál"&amp;10
3. melléklet a 2/2018.(III.12.)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9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5.7109375" style="0" customWidth="1"/>
    <col min="2" max="2" width="68.28125" style="0" customWidth="1"/>
    <col min="3" max="10" width="13.140625" style="0" customWidth="1"/>
  </cols>
  <sheetData>
    <row r="1" spans="1:10" s="2" customFormat="1" ht="15.75">
      <c r="A1" s="226" t="s">
        <v>529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2" customFormat="1" ht="15.75">
      <c r="A2" s="226" t="s">
        <v>481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9" s="10" customFormat="1" ht="15.75">
      <c r="A3" s="2"/>
      <c r="B3" s="2"/>
      <c r="C3" s="2"/>
      <c r="D3" s="2"/>
      <c r="E3" s="2"/>
      <c r="F3" s="2"/>
      <c r="G3" s="2"/>
      <c r="H3" s="2"/>
      <c r="I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35" t="s">
        <v>9</v>
      </c>
      <c r="C5" s="237" t="s">
        <v>394</v>
      </c>
      <c r="D5" s="238"/>
      <c r="E5" s="237" t="s">
        <v>483</v>
      </c>
      <c r="F5" s="238"/>
      <c r="G5" s="237" t="s">
        <v>562</v>
      </c>
      <c r="H5" s="238"/>
      <c r="I5" s="237" t="s">
        <v>5</v>
      </c>
      <c r="J5" s="238"/>
    </row>
    <row r="6" spans="1:10" s="10" customFormat="1" ht="47.25">
      <c r="A6" s="1">
        <v>2</v>
      </c>
      <c r="B6" s="236"/>
      <c r="C6" s="6" t="s">
        <v>4</v>
      </c>
      <c r="D6" s="6" t="s">
        <v>666</v>
      </c>
      <c r="E6" s="6" t="s">
        <v>4</v>
      </c>
      <c r="F6" s="6" t="s">
        <v>668</v>
      </c>
      <c r="G6" s="6" t="s">
        <v>4</v>
      </c>
      <c r="H6" s="6" t="s">
        <v>668</v>
      </c>
      <c r="I6" s="6" t="s">
        <v>4</v>
      </c>
      <c r="J6" s="6" t="s">
        <v>668</v>
      </c>
    </row>
    <row r="7" spans="1:10" s="10" customFormat="1" ht="31.5">
      <c r="A7" s="1">
        <v>3</v>
      </c>
      <c r="B7" s="7" t="s">
        <v>17</v>
      </c>
      <c r="C7" s="14">
        <f aca="true" t="shared" si="0" ref="C7:H7">C11+C20</f>
        <v>0</v>
      </c>
      <c r="D7" s="14">
        <f t="shared" si="0"/>
        <v>94948258</v>
      </c>
      <c r="E7" s="14">
        <f t="shared" si="0"/>
        <v>0</v>
      </c>
      <c r="F7" s="14">
        <f t="shared" si="0"/>
        <v>3651670</v>
      </c>
      <c r="G7" s="14">
        <f t="shared" si="0"/>
        <v>0</v>
      </c>
      <c r="H7" s="14">
        <f t="shared" si="0"/>
        <v>1534040</v>
      </c>
      <c r="I7" s="14">
        <f>C7+E7+G7</f>
        <v>0</v>
      </c>
      <c r="J7" s="14">
        <f>D7+F7+H7</f>
        <v>100133968</v>
      </c>
    </row>
    <row r="8" spans="1:10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C8+E8+G8</f>
        <v>0</v>
      </c>
      <c r="J8" s="14">
        <f>D8+F8+H8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5"/>
      <c r="I9" s="14"/>
      <c r="J9" s="14"/>
    </row>
    <row r="10" spans="1:10" s="10" customFormat="1" ht="31.5">
      <c r="A10" s="1">
        <v>5</v>
      </c>
      <c r="B10" s="7" t="s">
        <v>669</v>
      </c>
      <c r="C10" s="5"/>
      <c r="D10" s="5"/>
      <c r="E10" s="5"/>
      <c r="F10" s="5"/>
      <c r="G10" s="5"/>
      <c r="H10" s="5"/>
      <c r="I10" s="14"/>
      <c r="J10" s="14"/>
    </row>
    <row r="11" spans="1:10" s="10" customFormat="1" ht="15.75">
      <c r="A11" s="1">
        <v>6</v>
      </c>
      <c r="B11" s="7" t="s">
        <v>21</v>
      </c>
      <c r="C11" s="5">
        <v>0</v>
      </c>
      <c r="D11" s="5">
        <v>3582292</v>
      </c>
      <c r="E11" s="5">
        <v>0</v>
      </c>
      <c r="F11" s="5">
        <v>3651670</v>
      </c>
      <c r="G11" s="5">
        <v>0</v>
      </c>
      <c r="H11" s="5">
        <v>1534040</v>
      </c>
      <c r="I11" s="14">
        <f aca="true" t="shared" si="1" ref="I11:J15">C11+E11+G11</f>
        <v>0</v>
      </c>
      <c r="J11" s="14">
        <f t="shared" si="1"/>
        <v>8768002</v>
      </c>
    </row>
    <row r="12" spans="1:10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4">
        <f t="shared" si="1"/>
        <v>0</v>
      </c>
      <c r="J12" s="14">
        <f t="shared" si="1"/>
        <v>0</v>
      </c>
    </row>
    <row r="13" spans="1:10" s="10" customFormat="1" ht="15.75">
      <c r="A13" s="1">
        <v>8</v>
      </c>
      <c r="B13" s="7" t="s">
        <v>25</v>
      </c>
      <c r="C13" s="5">
        <v>0</v>
      </c>
      <c r="D13" s="5">
        <v>3582292</v>
      </c>
      <c r="E13" s="5">
        <v>0</v>
      </c>
      <c r="F13" s="5">
        <v>3651670</v>
      </c>
      <c r="G13" s="5">
        <v>0</v>
      </c>
      <c r="H13" s="5">
        <v>1534040</v>
      </c>
      <c r="I13" s="14">
        <f t="shared" si="1"/>
        <v>0</v>
      </c>
      <c r="J13" s="14">
        <f t="shared" si="1"/>
        <v>8768002</v>
      </c>
    </row>
    <row r="14" spans="1:10" s="10" customFormat="1" ht="15.75">
      <c r="A14" s="1">
        <v>9</v>
      </c>
      <c r="B14" s="7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4">
        <f t="shared" si="1"/>
        <v>0</v>
      </c>
      <c r="J14" s="14">
        <f t="shared" si="1"/>
        <v>0</v>
      </c>
    </row>
    <row r="15" spans="1:10" s="10" customFormat="1" ht="15.75">
      <c r="A15" s="1">
        <v>10</v>
      </c>
      <c r="B15" s="7" t="s">
        <v>24</v>
      </c>
      <c r="C15" s="5">
        <f aca="true" t="shared" si="2" ref="C15:H15">SUM(C12:C14)</f>
        <v>0</v>
      </c>
      <c r="D15" s="5">
        <f t="shared" si="2"/>
        <v>3582292</v>
      </c>
      <c r="E15" s="5">
        <f t="shared" si="2"/>
        <v>0</v>
      </c>
      <c r="F15" s="5">
        <f t="shared" si="2"/>
        <v>3651670</v>
      </c>
      <c r="G15" s="5">
        <f t="shared" si="2"/>
        <v>0</v>
      </c>
      <c r="H15" s="5">
        <f t="shared" si="2"/>
        <v>1534040</v>
      </c>
      <c r="I15" s="14">
        <f t="shared" si="1"/>
        <v>0</v>
      </c>
      <c r="J15" s="14">
        <f t="shared" si="1"/>
        <v>8768002</v>
      </c>
    </row>
    <row r="16" spans="1:10" s="10" customFormat="1" ht="15.75" hidden="1">
      <c r="A16" s="1"/>
      <c r="B16" s="7" t="s">
        <v>26</v>
      </c>
      <c r="C16" s="5"/>
      <c r="D16" s="5"/>
      <c r="E16" s="5"/>
      <c r="F16" s="5"/>
      <c r="G16" s="5"/>
      <c r="H16" s="5"/>
      <c r="I16" s="14"/>
      <c r="J16" s="14"/>
    </row>
    <row r="17" spans="1:10" s="10" customFormat="1" ht="15.75" hidden="1">
      <c r="A17" s="1"/>
      <c r="B17" s="7" t="s">
        <v>20</v>
      </c>
      <c r="C17" s="5"/>
      <c r="D17" s="5"/>
      <c r="E17" s="5"/>
      <c r="F17" s="5"/>
      <c r="G17" s="5"/>
      <c r="H17" s="5"/>
      <c r="I17" s="14">
        <f>C17+E17+G17</f>
        <v>0</v>
      </c>
      <c r="J17" s="14">
        <f>D17+F17+H17</f>
        <v>0</v>
      </c>
    </row>
    <row r="18" spans="1:10" s="10" customFormat="1" ht="15.75" hidden="1">
      <c r="A18" s="1"/>
      <c r="B18" s="7" t="s">
        <v>27</v>
      </c>
      <c r="C18" s="5"/>
      <c r="D18" s="5"/>
      <c r="E18" s="5"/>
      <c r="F18" s="5"/>
      <c r="G18" s="5"/>
      <c r="H18" s="5"/>
      <c r="I18" s="14">
        <f>C18+E18+G18</f>
        <v>0</v>
      </c>
      <c r="J18" s="14">
        <f>D18+F18+H18</f>
        <v>0</v>
      </c>
    </row>
    <row r="19" spans="1:10" s="10" customFormat="1" ht="15.75">
      <c r="A19" s="1">
        <v>11</v>
      </c>
      <c r="B19" s="7" t="s">
        <v>670</v>
      </c>
      <c r="C19" s="5"/>
      <c r="D19" s="5"/>
      <c r="E19" s="5"/>
      <c r="F19" s="5"/>
      <c r="G19" s="5"/>
      <c r="H19" s="5"/>
      <c r="I19" s="14"/>
      <c r="J19" s="14"/>
    </row>
    <row r="20" spans="1:10" s="10" customFormat="1" ht="15.75">
      <c r="A20" s="1">
        <v>12</v>
      </c>
      <c r="B20" s="7" t="s">
        <v>671</v>
      </c>
      <c r="C20" s="5">
        <v>0</v>
      </c>
      <c r="D20" s="5">
        <v>91365966</v>
      </c>
      <c r="E20" s="5">
        <v>0</v>
      </c>
      <c r="F20" s="5">
        <v>0</v>
      </c>
      <c r="G20" s="5">
        <v>0</v>
      </c>
      <c r="H20" s="5">
        <v>0</v>
      </c>
      <c r="I20" s="14">
        <f aca="true" t="shared" si="3" ref="I20:J24">C20+E20+G20</f>
        <v>0</v>
      </c>
      <c r="J20" s="14">
        <f t="shared" si="3"/>
        <v>91365966</v>
      </c>
    </row>
    <row r="21" spans="1:10" s="10" customFormat="1" ht="15.75">
      <c r="A21" s="1">
        <v>13</v>
      </c>
      <c r="B21" s="7" t="s">
        <v>672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>
        <f t="shared" si="3"/>
        <v>0</v>
      </c>
      <c r="J21" s="14">
        <f t="shared" si="3"/>
        <v>0</v>
      </c>
    </row>
    <row r="22" spans="1:10" s="10" customFormat="1" ht="15.75">
      <c r="A22" s="1">
        <v>14</v>
      </c>
      <c r="B22" s="7" t="s">
        <v>673</v>
      </c>
      <c r="C22" s="5">
        <v>0</v>
      </c>
      <c r="D22" s="5">
        <v>64403121</v>
      </c>
      <c r="E22" s="5">
        <v>0</v>
      </c>
      <c r="F22" s="5">
        <v>0</v>
      </c>
      <c r="G22" s="5">
        <v>0</v>
      </c>
      <c r="H22" s="5">
        <v>0</v>
      </c>
      <c r="I22" s="14">
        <f t="shared" si="3"/>
        <v>0</v>
      </c>
      <c r="J22" s="14">
        <f t="shared" si="3"/>
        <v>64403121</v>
      </c>
    </row>
    <row r="23" spans="1:10" s="10" customFormat="1" ht="15.75">
      <c r="A23" s="1">
        <v>15</v>
      </c>
      <c r="B23" s="7" t="s">
        <v>674</v>
      </c>
      <c r="C23" s="5">
        <v>0</v>
      </c>
      <c r="D23" s="5">
        <v>26962845</v>
      </c>
      <c r="E23" s="5">
        <v>0</v>
      </c>
      <c r="F23" s="5">
        <v>0</v>
      </c>
      <c r="G23" s="5">
        <v>0</v>
      </c>
      <c r="H23" s="5">
        <v>0</v>
      </c>
      <c r="I23" s="14">
        <f t="shared" si="3"/>
        <v>0</v>
      </c>
      <c r="J23" s="14">
        <f t="shared" si="3"/>
        <v>26962845</v>
      </c>
    </row>
    <row r="24" spans="1:10" s="10" customFormat="1" ht="15.75">
      <c r="A24" s="1">
        <v>16</v>
      </c>
      <c r="B24" s="7" t="s">
        <v>675</v>
      </c>
      <c r="C24" s="5">
        <f aca="true" t="shared" si="4" ref="C24:H24">SUM(C21:C23)</f>
        <v>0</v>
      </c>
      <c r="D24" s="5">
        <f t="shared" si="4"/>
        <v>91365966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14">
        <f t="shared" si="3"/>
        <v>0</v>
      </c>
      <c r="J24" s="14">
        <f t="shared" si="3"/>
        <v>91365966</v>
      </c>
    </row>
    <row r="25" spans="1:10" s="10" customFormat="1" ht="15.75" hidden="1">
      <c r="A25" s="1"/>
      <c r="B25" s="7"/>
      <c r="C25" s="5"/>
      <c r="D25" s="5"/>
      <c r="E25" s="5"/>
      <c r="F25" s="5"/>
      <c r="G25" s="5"/>
      <c r="H25" s="5"/>
      <c r="I25" s="14"/>
      <c r="J25" s="14"/>
    </row>
    <row r="26" spans="1:10" s="10" customFormat="1" ht="15.75" hidden="1">
      <c r="A26" s="1"/>
      <c r="B26" s="7"/>
      <c r="C26" s="5"/>
      <c r="D26" s="5"/>
      <c r="E26" s="5"/>
      <c r="F26" s="5"/>
      <c r="G26" s="5"/>
      <c r="H26" s="5"/>
      <c r="I26" s="14"/>
      <c r="J26" s="14"/>
    </row>
    <row r="27" spans="1:10" ht="15.75" hidden="1">
      <c r="A27" s="1"/>
      <c r="B27" s="7"/>
      <c r="C27" s="5"/>
      <c r="D27" s="5"/>
      <c r="E27" s="5"/>
      <c r="F27" s="5"/>
      <c r="G27" s="5"/>
      <c r="H27" s="5"/>
      <c r="I27" s="14"/>
      <c r="J27" s="14"/>
    </row>
    <row r="28" spans="1:10" ht="15.75" hidden="1">
      <c r="A28" s="1"/>
      <c r="B28" s="7"/>
      <c r="C28" s="5"/>
      <c r="D28" s="5"/>
      <c r="E28" s="5"/>
      <c r="F28" s="5"/>
      <c r="G28" s="5"/>
      <c r="H28" s="5"/>
      <c r="I28" s="14"/>
      <c r="J28" s="14"/>
    </row>
    <row r="29" ht="15">
      <c r="J29" s="213" t="s">
        <v>540</v>
      </c>
    </row>
  </sheetData>
  <sheetProtection/>
  <mergeCells count="7">
    <mergeCell ref="B5:B6"/>
    <mergeCell ref="C5:D5"/>
    <mergeCell ref="I5:J5"/>
    <mergeCell ref="E5:F5"/>
    <mergeCell ref="G5:H5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77" r:id="rId1"/>
  <headerFooter>
    <oddHeader>&amp;R&amp;"Arial,Normál"&amp;10 3. melléklet az 5/2018.(V.29.) önkormányzati rendelethez
"&amp;"Arial,Dőlt"4.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2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47.421875" style="0" customWidth="1"/>
    <col min="3" max="3" width="11.7109375" style="0" customWidth="1"/>
  </cols>
  <sheetData>
    <row r="1" spans="1:3" s="2" customFormat="1" ht="15.75">
      <c r="A1" s="226" t="s">
        <v>526</v>
      </c>
      <c r="B1" s="226"/>
      <c r="C1" s="226"/>
    </row>
    <row r="2" spans="1:3" s="2" customFormat="1" ht="15.75">
      <c r="A2" s="226" t="s">
        <v>488</v>
      </c>
      <c r="B2" s="226"/>
      <c r="C2" s="226"/>
    </row>
    <row r="3" spans="1:3" s="2" customFormat="1" ht="15.75">
      <c r="A3" s="226" t="s">
        <v>618</v>
      </c>
      <c r="B3" s="226"/>
      <c r="C3" s="226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3" t="s">
        <v>9</v>
      </c>
      <c r="C6" s="124" t="s">
        <v>4</v>
      </c>
    </row>
    <row r="7" spans="1:3" s="10" customFormat="1" ht="15.75">
      <c r="A7" s="1">
        <v>2</v>
      </c>
      <c r="B7" s="80" t="s">
        <v>489</v>
      </c>
      <c r="C7" s="125"/>
    </row>
    <row r="8" spans="1:3" s="10" customFormat="1" ht="15.75">
      <c r="A8" s="1">
        <v>3</v>
      </c>
      <c r="B8" s="80" t="s">
        <v>490</v>
      </c>
      <c r="C8" s="125">
        <v>274377</v>
      </c>
    </row>
    <row r="9" spans="1:3" s="10" customFormat="1" ht="15.75">
      <c r="A9" s="1">
        <v>4</v>
      </c>
      <c r="B9" s="80" t="s">
        <v>491</v>
      </c>
      <c r="C9" s="125">
        <f>Bevételek!C156</f>
        <v>0</v>
      </c>
    </row>
    <row r="10" spans="1:3" s="10" customFormat="1" ht="15.75">
      <c r="A10" s="1">
        <v>5</v>
      </c>
      <c r="B10" s="80" t="s">
        <v>492</v>
      </c>
      <c r="C10" s="125">
        <f>Bevételek!C149</f>
        <v>0</v>
      </c>
    </row>
    <row r="11" spans="1:3" s="10" customFormat="1" ht="15.75">
      <c r="A11" s="1">
        <v>6</v>
      </c>
      <c r="B11" s="126" t="s">
        <v>7</v>
      </c>
      <c r="C11" s="127">
        <f>SUM(C8:C10)</f>
        <v>274377</v>
      </c>
    </row>
    <row r="12" spans="1:3" s="10" customFormat="1" ht="15.75">
      <c r="A12" s="1">
        <v>7</v>
      </c>
      <c r="B12" s="80" t="s">
        <v>493</v>
      </c>
      <c r="C12" s="125"/>
    </row>
    <row r="13" spans="1:3" s="10" customFormat="1" ht="15.75">
      <c r="A13" s="1">
        <v>8</v>
      </c>
      <c r="B13" s="80" t="s">
        <v>533</v>
      </c>
      <c r="C13" s="125">
        <v>127000</v>
      </c>
    </row>
    <row r="14" spans="1:3" s="10" customFormat="1" ht="15.75" hidden="1">
      <c r="A14" s="1">
        <v>9</v>
      </c>
      <c r="B14" s="80"/>
      <c r="C14" s="125"/>
    </row>
    <row r="15" spans="1:3" s="10" customFormat="1" ht="15.75" hidden="1">
      <c r="A15" s="1">
        <v>10</v>
      </c>
      <c r="B15" s="80"/>
      <c r="C15" s="125"/>
    </row>
    <row r="16" spans="1:3" s="10" customFormat="1" ht="15.75" hidden="1">
      <c r="A16" s="1">
        <v>11</v>
      </c>
      <c r="B16" s="80"/>
      <c r="C16" s="125"/>
    </row>
    <row r="17" spans="1:3" s="10" customFormat="1" ht="15.75" hidden="1">
      <c r="A17" s="1">
        <v>12</v>
      </c>
      <c r="B17" s="80"/>
      <c r="C17" s="125"/>
    </row>
    <row r="18" spans="1:3" s="10" customFormat="1" ht="15.75" hidden="1">
      <c r="A18" s="1">
        <v>13</v>
      </c>
      <c r="B18" s="80"/>
      <c r="C18" s="125"/>
    </row>
    <row r="19" spans="1:3" s="10" customFormat="1" ht="15.75" hidden="1">
      <c r="A19" s="1">
        <v>14</v>
      </c>
      <c r="B19" s="80"/>
      <c r="C19" s="125"/>
    </row>
    <row r="20" spans="1:3" s="10" customFormat="1" ht="31.5">
      <c r="A20" s="1">
        <v>9</v>
      </c>
      <c r="B20" s="80" t="s">
        <v>555</v>
      </c>
      <c r="C20" s="125">
        <v>147377</v>
      </c>
    </row>
    <row r="21" spans="1:3" s="10" customFormat="1" ht="15.75">
      <c r="A21" s="1">
        <v>10</v>
      </c>
      <c r="B21" s="126" t="s">
        <v>8</v>
      </c>
      <c r="C21" s="127">
        <f>SUM(C13:C20)</f>
        <v>274377</v>
      </c>
    </row>
    <row r="22" spans="1:3" s="10" customFormat="1" ht="15.75">
      <c r="A22" s="1">
        <v>11</v>
      </c>
      <c r="B22" s="128" t="s">
        <v>494</v>
      </c>
      <c r="C22" s="129">
        <f>C11-C21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
5. melléklet a 2/2018.(III.12.)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C13">
      <selection activeCell="I19" sqref="I19"/>
    </sheetView>
  </sheetViews>
  <sheetFormatPr defaultColWidth="9.140625" defaultRowHeight="15"/>
  <cols>
    <col min="1" max="1" width="36.7109375" style="0" customWidth="1"/>
    <col min="2" max="2" width="14.7109375" style="0" customWidth="1"/>
    <col min="3" max="3" width="15.8515625" style="0" customWidth="1"/>
    <col min="4" max="4" width="15.28125" style="0" customWidth="1"/>
    <col min="5" max="5" width="15.57421875" style="0" hidden="1" customWidth="1"/>
    <col min="6" max="6" width="36.7109375" style="0" customWidth="1"/>
    <col min="7" max="7" width="17.421875" style="0" customWidth="1"/>
    <col min="8" max="8" width="17.7109375" style="0" customWidth="1"/>
    <col min="9" max="9" width="17.421875" style="0" customWidth="1"/>
    <col min="10" max="10" width="15.421875" style="0" hidden="1" customWidth="1"/>
  </cols>
  <sheetData>
    <row r="1" spans="1:10" s="2" customFormat="1" ht="15.75" customHeight="1">
      <c r="A1" s="244" t="s">
        <v>633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s="2" customFormat="1" ht="15.75">
      <c r="A2" s="226" t="s">
        <v>637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2:5" ht="15">
      <c r="B3" s="39"/>
      <c r="C3" s="39"/>
      <c r="D3" s="39"/>
      <c r="E3" s="39"/>
    </row>
    <row r="4" spans="1:10" s="11" customFormat="1" ht="31.5">
      <c r="A4" s="86" t="s">
        <v>9</v>
      </c>
      <c r="B4" s="4" t="s">
        <v>634</v>
      </c>
      <c r="C4" s="4" t="s">
        <v>635</v>
      </c>
      <c r="D4" s="4" t="s">
        <v>636</v>
      </c>
      <c r="E4" s="4" t="s">
        <v>566</v>
      </c>
      <c r="F4" s="86" t="s">
        <v>9</v>
      </c>
      <c r="G4" s="4" t="s">
        <v>634</v>
      </c>
      <c r="H4" s="4" t="s">
        <v>635</v>
      </c>
      <c r="I4" s="4" t="s">
        <v>636</v>
      </c>
      <c r="J4" s="4" t="s">
        <v>566</v>
      </c>
    </row>
    <row r="5" spans="1:10" s="93" customFormat="1" ht="16.5">
      <c r="A5" s="225" t="s">
        <v>44</v>
      </c>
      <c r="B5" s="225"/>
      <c r="C5" s="225"/>
      <c r="D5" s="225"/>
      <c r="E5" s="225"/>
      <c r="F5" s="241" t="s">
        <v>134</v>
      </c>
      <c r="G5" s="242"/>
      <c r="H5" s="242"/>
      <c r="I5" s="243"/>
      <c r="J5" s="130"/>
    </row>
    <row r="6" spans="1:10" s="11" customFormat="1" ht="31.5">
      <c r="A6" s="88" t="s">
        <v>290</v>
      </c>
      <c r="B6" s="5">
        <v>53316438</v>
      </c>
      <c r="C6" s="5">
        <v>80672862</v>
      </c>
      <c r="D6" s="5">
        <f>Összesen!I7</f>
        <v>63844907</v>
      </c>
      <c r="E6" s="5" t="e">
        <f>Összesen!#REF!</f>
        <v>#REF!</v>
      </c>
      <c r="F6" s="90" t="s">
        <v>39</v>
      </c>
      <c r="G6" s="5">
        <v>27037458</v>
      </c>
      <c r="H6" s="5">
        <v>35542451</v>
      </c>
      <c r="I6" s="5">
        <f>Összesen!R7</f>
        <v>39218430</v>
      </c>
      <c r="J6" s="5" t="e">
        <f>Összesen!#REF!</f>
        <v>#REF!</v>
      </c>
    </row>
    <row r="7" spans="1:10" s="11" customFormat="1" ht="30">
      <c r="A7" s="88" t="s">
        <v>312</v>
      </c>
      <c r="B7" s="5">
        <v>5776899</v>
      </c>
      <c r="C7" s="5">
        <v>7680320</v>
      </c>
      <c r="D7" s="5">
        <f>Összesen!I8</f>
        <v>8088000</v>
      </c>
      <c r="E7" s="5" t="e">
        <f>Összesen!#REF!</f>
        <v>#REF!</v>
      </c>
      <c r="F7" s="90" t="s">
        <v>80</v>
      </c>
      <c r="G7" s="5">
        <v>4184418</v>
      </c>
      <c r="H7" s="5">
        <v>4773847</v>
      </c>
      <c r="I7" s="5">
        <f>Összesen!R8</f>
        <v>4520306</v>
      </c>
      <c r="J7" s="5" t="e">
        <f>Összesen!#REF!</f>
        <v>#REF!</v>
      </c>
    </row>
    <row r="8" spans="1:10" s="11" customFormat="1" ht="15.75">
      <c r="A8" s="88" t="s">
        <v>44</v>
      </c>
      <c r="B8" s="5">
        <v>4562607</v>
      </c>
      <c r="C8" s="5">
        <v>4961137</v>
      </c>
      <c r="D8" s="5">
        <f>Összesen!I9</f>
        <v>3601938</v>
      </c>
      <c r="E8" s="5" t="e">
        <f>Összesen!#REF!</f>
        <v>#REF!</v>
      </c>
      <c r="F8" s="90" t="s">
        <v>81</v>
      </c>
      <c r="G8" s="5">
        <v>13230705</v>
      </c>
      <c r="H8" s="5">
        <v>15823227</v>
      </c>
      <c r="I8" s="5">
        <f>Összesen!R9</f>
        <v>15929724</v>
      </c>
      <c r="J8" s="5" t="e">
        <f>Összesen!#REF!</f>
        <v>#REF!</v>
      </c>
    </row>
    <row r="9" spans="1:10" s="11" customFormat="1" ht="15.75">
      <c r="A9" s="224" t="s">
        <v>369</v>
      </c>
      <c r="B9" s="221">
        <v>90000</v>
      </c>
      <c r="C9" s="221">
        <v>129100</v>
      </c>
      <c r="D9" s="239">
        <f>Összesen!I10</f>
        <v>99600</v>
      </c>
      <c r="E9" s="239" t="e">
        <f>Összesen!#REF!</f>
        <v>#REF!</v>
      </c>
      <c r="F9" s="90" t="s">
        <v>82</v>
      </c>
      <c r="G9" s="5">
        <v>3381550</v>
      </c>
      <c r="H9" s="5">
        <v>4685700</v>
      </c>
      <c r="I9" s="5">
        <f>Összesen!R10</f>
        <v>4640200</v>
      </c>
      <c r="J9" s="5" t="e">
        <f>Összesen!#REF!</f>
        <v>#REF!</v>
      </c>
    </row>
    <row r="10" spans="1:10" s="11" customFormat="1" ht="15.75">
      <c r="A10" s="224"/>
      <c r="B10" s="221"/>
      <c r="C10" s="221"/>
      <c r="D10" s="240"/>
      <c r="E10" s="240"/>
      <c r="F10" s="90" t="s">
        <v>83</v>
      </c>
      <c r="G10" s="5">
        <v>3146381</v>
      </c>
      <c r="H10" s="5">
        <v>3746374</v>
      </c>
      <c r="I10" s="5">
        <f>Összesen!R11</f>
        <v>3018370</v>
      </c>
      <c r="J10" s="5" t="e">
        <f>Összesen!#REF!</f>
        <v>#REF!</v>
      </c>
    </row>
    <row r="11" spans="1:10" s="11" customFormat="1" ht="15.75">
      <c r="A11" s="89" t="s">
        <v>85</v>
      </c>
      <c r="B11" s="13">
        <f>SUM(B6:B10)</f>
        <v>63745944</v>
      </c>
      <c r="C11" s="13">
        <f>SUM(C6:C10)</f>
        <v>93443419</v>
      </c>
      <c r="D11" s="13">
        <f>SUM(D6:D10)</f>
        <v>75634445</v>
      </c>
      <c r="E11" s="13" t="e">
        <f>SUM(E6:E10)</f>
        <v>#REF!</v>
      </c>
      <c r="F11" s="89" t="s">
        <v>86</v>
      </c>
      <c r="G11" s="13">
        <f>SUM(G6:G10)</f>
        <v>50980512</v>
      </c>
      <c r="H11" s="13">
        <f>SUM(H6:H10)</f>
        <v>64571599</v>
      </c>
      <c r="I11" s="13">
        <f>SUM(I6:I10)</f>
        <v>67327030</v>
      </c>
      <c r="J11" s="13" t="e">
        <f>SUM(J6:J10)</f>
        <v>#REF!</v>
      </c>
    </row>
    <row r="12" spans="1:10" s="11" customFormat="1" ht="15.75">
      <c r="A12" s="91" t="s">
        <v>139</v>
      </c>
      <c r="B12" s="92">
        <f>B11-G11</f>
        <v>12765432</v>
      </c>
      <c r="C12" s="92">
        <f>C11-H11</f>
        <v>28871820</v>
      </c>
      <c r="D12" s="92">
        <f>D11-I11</f>
        <v>8307415</v>
      </c>
      <c r="E12" s="92" t="e">
        <f>E11-J11</f>
        <v>#REF!</v>
      </c>
      <c r="F12" s="222" t="s">
        <v>132</v>
      </c>
      <c r="G12" s="220">
        <v>508169</v>
      </c>
      <c r="H12" s="220">
        <v>983766</v>
      </c>
      <c r="I12" s="220">
        <f>Összesen!R13</f>
        <v>1082291</v>
      </c>
      <c r="J12" s="220" t="e">
        <f>Összesen!#REF!</f>
        <v>#REF!</v>
      </c>
    </row>
    <row r="13" spans="1:10" s="11" customFormat="1" ht="15.75">
      <c r="A13" s="91" t="s">
        <v>130</v>
      </c>
      <c r="B13" s="5">
        <v>8651191</v>
      </c>
      <c r="C13" s="5">
        <v>15144939</v>
      </c>
      <c r="D13" s="5">
        <f>Összesen!I14</f>
        <v>4888951</v>
      </c>
      <c r="E13" s="5" t="e">
        <f>Összesen!#REF!</f>
        <v>#REF!</v>
      </c>
      <c r="F13" s="222"/>
      <c r="G13" s="220"/>
      <c r="H13" s="220"/>
      <c r="I13" s="220"/>
      <c r="J13" s="220"/>
    </row>
    <row r="14" spans="1:10" s="11" customFormat="1" ht="15.75">
      <c r="A14" s="91" t="s">
        <v>131</v>
      </c>
      <c r="B14" s="5">
        <v>553579</v>
      </c>
      <c r="C14" s="5">
        <v>1082291</v>
      </c>
      <c r="D14" s="5">
        <f>Összesen!I15</f>
        <v>0</v>
      </c>
      <c r="E14" s="5" t="e">
        <f>Összesen!#REF!</f>
        <v>#REF!</v>
      </c>
      <c r="F14" s="222"/>
      <c r="G14" s="220"/>
      <c r="H14" s="220"/>
      <c r="I14" s="220"/>
      <c r="J14" s="220"/>
    </row>
    <row r="15" spans="1:10" s="11" customFormat="1" ht="15.75">
      <c r="A15" s="61" t="s">
        <v>164</v>
      </c>
      <c r="B15" s="5"/>
      <c r="C15" s="5">
        <v>0</v>
      </c>
      <c r="D15" s="5">
        <v>0</v>
      </c>
      <c r="E15" s="5"/>
      <c r="F15" s="61" t="s">
        <v>165</v>
      </c>
      <c r="G15" s="80">
        <v>0</v>
      </c>
      <c r="H15" s="80">
        <v>0</v>
      </c>
      <c r="I15" s="80">
        <v>0</v>
      </c>
      <c r="J15" s="80"/>
    </row>
    <row r="16" spans="1:10" s="11" customFormat="1" ht="15.75">
      <c r="A16" s="89" t="s">
        <v>10</v>
      </c>
      <c r="B16" s="14">
        <f>B11+B13+B14+B15</f>
        <v>72950714</v>
      </c>
      <c r="C16" s="14">
        <f>C11+C13+C14+C15</f>
        <v>109670649</v>
      </c>
      <c r="D16" s="14">
        <f>D11+D13+D14+D15</f>
        <v>80523396</v>
      </c>
      <c r="E16" s="14" t="e">
        <f>E11+E13+E14+E15</f>
        <v>#REF!</v>
      </c>
      <c r="F16" s="89" t="s">
        <v>11</v>
      </c>
      <c r="G16" s="14">
        <f>G11+G12+G15</f>
        <v>51488681</v>
      </c>
      <c r="H16" s="14">
        <f>H11+H12+H15</f>
        <v>65555365</v>
      </c>
      <c r="I16" s="14">
        <f>I11+I12+I15</f>
        <v>68409321</v>
      </c>
      <c r="J16" s="14" t="e">
        <f>J11+J12+J15</f>
        <v>#REF!</v>
      </c>
    </row>
    <row r="17" spans="1:10" s="93" customFormat="1" ht="16.5">
      <c r="A17" s="227" t="s">
        <v>133</v>
      </c>
      <c r="B17" s="227"/>
      <c r="C17" s="227"/>
      <c r="D17" s="227"/>
      <c r="E17" s="227"/>
      <c r="F17" s="241" t="s">
        <v>112</v>
      </c>
      <c r="G17" s="242"/>
      <c r="H17" s="242"/>
      <c r="I17" s="243"/>
      <c r="J17" s="130"/>
    </row>
    <row r="18" spans="1:10" s="11" customFormat="1" ht="31.5">
      <c r="A18" s="88" t="s">
        <v>299</v>
      </c>
      <c r="B18" s="5">
        <v>6500000</v>
      </c>
      <c r="C18" s="5">
        <v>190000</v>
      </c>
      <c r="D18" s="5">
        <f>Összesen!I18</f>
        <v>0</v>
      </c>
      <c r="E18" s="5" t="e">
        <f>Összesen!#REF!</f>
        <v>#REF!</v>
      </c>
      <c r="F18" s="88" t="s">
        <v>110</v>
      </c>
      <c r="G18" s="5">
        <v>12203720</v>
      </c>
      <c r="H18" s="5">
        <v>27287642</v>
      </c>
      <c r="I18" s="5">
        <f>Összesen!R18</f>
        <v>3584851</v>
      </c>
      <c r="J18" s="5" t="e">
        <f>Összesen!#REF!</f>
        <v>#REF!</v>
      </c>
    </row>
    <row r="19" spans="1:10" s="11" customFormat="1" ht="15.75">
      <c r="A19" s="88" t="s">
        <v>133</v>
      </c>
      <c r="B19" s="5">
        <v>0</v>
      </c>
      <c r="C19" s="5">
        <v>18000</v>
      </c>
      <c r="D19" s="5">
        <f>Összesen!I19</f>
        <v>0</v>
      </c>
      <c r="E19" s="5" t="e">
        <f>Összesen!#REF!</f>
        <v>#REF!</v>
      </c>
      <c r="F19" s="88" t="s">
        <v>45</v>
      </c>
      <c r="G19" s="5">
        <v>595874</v>
      </c>
      <c r="H19" s="5">
        <v>12002902</v>
      </c>
      <c r="I19" s="5">
        <f>Összesen!R19</f>
        <v>8714982</v>
      </c>
      <c r="J19" s="5" t="e">
        <f>Összesen!#REF!</f>
        <v>#REF!</v>
      </c>
    </row>
    <row r="20" spans="1:10" s="11" customFormat="1" ht="15.75">
      <c r="A20" s="88" t="s">
        <v>370</v>
      </c>
      <c r="B20" s="5">
        <v>2500</v>
      </c>
      <c r="C20" s="5">
        <v>0</v>
      </c>
      <c r="D20" s="5">
        <f>Összesen!I20</f>
        <v>242500</v>
      </c>
      <c r="E20" s="5" t="e">
        <f>Összesen!#REF!</f>
        <v>#REF!</v>
      </c>
      <c r="F20" s="88" t="s">
        <v>207</v>
      </c>
      <c r="G20" s="5">
        <v>20000</v>
      </c>
      <c r="H20" s="5">
        <v>143789</v>
      </c>
      <c r="I20" s="5">
        <f>Összesen!R20</f>
        <v>56742</v>
      </c>
      <c r="J20" s="5" t="e">
        <f>Összesen!#REF!</f>
        <v>#REF!</v>
      </c>
    </row>
    <row r="21" spans="1:10" s="11" customFormat="1" ht="15.75">
      <c r="A21" s="89" t="s">
        <v>85</v>
      </c>
      <c r="B21" s="13">
        <f>SUM(B18:B20)</f>
        <v>6502500</v>
      </c>
      <c r="C21" s="13">
        <f>SUM(C18:C20)</f>
        <v>208000</v>
      </c>
      <c r="D21" s="13">
        <f>SUM(D18:D20)</f>
        <v>242500</v>
      </c>
      <c r="E21" s="13" t="e">
        <f>SUM(E18:E20)</f>
        <v>#REF!</v>
      </c>
      <c r="F21" s="89" t="s">
        <v>86</v>
      </c>
      <c r="G21" s="13">
        <f>SUM(G18:G20)</f>
        <v>12819594</v>
      </c>
      <c r="H21" s="13">
        <f>SUM(H18:H20)</f>
        <v>39434333</v>
      </c>
      <c r="I21" s="13">
        <f>SUM(I18:I20)</f>
        <v>12356575</v>
      </c>
      <c r="J21" s="13" t="e">
        <f>SUM(J18:J20)</f>
        <v>#REF!</v>
      </c>
    </row>
    <row r="22" spans="1:10" s="11" customFormat="1" ht="15.75">
      <c r="A22" s="91" t="s">
        <v>139</v>
      </c>
      <c r="B22" s="92">
        <f>B21-G21</f>
        <v>-6317094</v>
      </c>
      <c r="C22" s="92">
        <f>C21-H21</f>
        <v>-39226333</v>
      </c>
      <c r="D22" s="92">
        <f>D21-I21</f>
        <v>-12114075</v>
      </c>
      <c r="E22" s="92" t="e">
        <f>E21-J21</f>
        <v>#REF!</v>
      </c>
      <c r="F22" s="222" t="s">
        <v>132</v>
      </c>
      <c r="G22" s="220">
        <v>0</v>
      </c>
      <c r="H22" s="220">
        <v>0</v>
      </c>
      <c r="I22" s="220">
        <f>Összesen!R22</f>
        <v>0</v>
      </c>
      <c r="J22" s="220" t="e">
        <f>Összesen!#REF!</f>
        <v>#REF!</v>
      </c>
    </row>
    <row r="23" spans="1:10" s="11" customFormat="1" ht="15.75">
      <c r="A23" s="91" t="s">
        <v>130</v>
      </c>
      <c r="B23" s="5">
        <v>0</v>
      </c>
      <c r="C23" s="5">
        <v>0</v>
      </c>
      <c r="D23" s="5">
        <f>Összesen!I23</f>
        <v>0</v>
      </c>
      <c r="E23" s="5" t="e">
        <f>Összesen!#REF!</f>
        <v>#REF!</v>
      </c>
      <c r="F23" s="222"/>
      <c r="G23" s="220"/>
      <c r="H23" s="220"/>
      <c r="I23" s="220"/>
      <c r="J23" s="220"/>
    </row>
    <row r="24" spans="1:10" s="11" customFormat="1" ht="15.75">
      <c r="A24" s="91" t="s">
        <v>131</v>
      </c>
      <c r="B24" s="5">
        <v>0</v>
      </c>
      <c r="C24" s="5">
        <v>0</v>
      </c>
      <c r="D24" s="5">
        <f>Összesen!I24</f>
        <v>0</v>
      </c>
      <c r="E24" s="5" t="e">
        <f>Összesen!#REF!</f>
        <v>#REF!</v>
      </c>
      <c r="F24" s="222"/>
      <c r="G24" s="220"/>
      <c r="H24" s="220"/>
      <c r="I24" s="220"/>
      <c r="J24" s="220"/>
    </row>
    <row r="25" spans="1:10" s="11" customFormat="1" ht="31.5">
      <c r="A25" s="89" t="s">
        <v>12</v>
      </c>
      <c r="B25" s="14">
        <f>B21+B23+B24</f>
        <v>6502500</v>
      </c>
      <c r="C25" s="14">
        <f>C21+C23+C24</f>
        <v>208000</v>
      </c>
      <c r="D25" s="14">
        <f>D21+D23+D24</f>
        <v>242500</v>
      </c>
      <c r="E25" s="14" t="e">
        <f>E21+E23+E24</f>
        <v>#REF!</v>
      </c>
      <c r="F25" s="89" t="s">
        <v>13</v>
      </c>
      <c r="G25" s="14">
        <f>G21+G22</f>
        <v>12819594</v>
      </c>
      <c r="H25" s="14">
        <f>H21+H22</f>
        <v>39434333</v>
      </c>
      <c r="I25" s="14">
        <f>I21+I22</f>
        <v>12356575</v>
      </c>
      <c r="J25" s="14" t="e">
        <f>J21+J22</f>
        <v>#REF!</v>
      </c>
    </row>
    <row r="26" spans="1:10" s="93" customFormat="1" ht="16.5">
      <c r="A26" s="225" t="s">
        <v>135</v>
      </c>
      <c r="B26" s="225"/>
      <c r="C26" s="225"/>
      <c r="D26" s="225"/>
      <c r="E26" s="225"/>
      <c r="F26" s="241" t="s">
        <v>136</v>
      </c>
      <c r="G26" s="242"/>
      <c r="H26" s="242"/>
      <c r="I26" s="243"/>
      <c r="J26" s="130"/>
    </row>
    <row r="27" spans="1:10" s="11" customFormat="1" ht="15.75">
      <c r="A27" s="88" t="s">
        <v>137</v>
      </c>
      <c r="B27" s="5">
        <f>B11+B21</f>
        <v>70248444</v>
      </c>
      <c r="C27" s="5">
        <f>C11+C21</f>
        <v>93651419</v>
      </c>
      <c r="D27" s="5">
        <f>D11+D21</f>
        <v>75876945</v>
      </c>
      <c r="E27" s="5" t="e">
        <f>E11+E21</f>
        <v>#REF!</v>
      </c>
      <c r="F27" s="88" t="s">
        <v>138</v>
      </c>
      <c r="G27" s="5">
        <f>G11+G21</f>
        <v>63800106</v>
      </c>
      <c r="H27" s="5">
        <f aca="true" t="shared" si="0" ref="G27:J28">H11+H21</f>
        <v>104005932</v>
      </c>
      <c r="I27" s="5">
        <f>I11+I21</f>
        <v>79683605</v>
      </c>
      <c r="J27" s="5" t="e">
        <f t="shared" si="0"/>
        <v>#REF!</v>
      </c>
    </row>
    <row r="28" spans="1:10" s="11" customFormat="1" ht="15.75">
      <c r="A28" s="91" t="s">
        <v>139</v>
      </c>
      <c r="B28" s="92">
        <f>B27-G27</f>
        <v>6448338</v>
      </c>
      <c r="C28" s="92">
        <f>C27-H27</f>
        <v>-10354513</v>
      </c>
      <c r="D28" s="92">
        <f>D27-I27</f>
        <v>-3806660</v>
      </c>
      <c r="E28" s="92" t="e">
        <f>E27-J27</f>
        <v>#REF!</v>
      </c>
      <c r="F28" s="222" t="s">
        <v>132</v>
      </c>
      <c r="G28" s="220">
        <f t="shared" si="0"/>
        <v>508169</v>
      </c>
      <c r="H28" s="220">
        <f t="shared" si="0"/>
        <v>983766</v>
      </c>
      <c r="I28" s="220">
        <f>I12+I22</f>
        <v>1082291</v>
      </c>
      <c r="J28" s="220" t="e">
        <f t="shared" si="0"/>
        <v>#REF!</v>
      </c>
    </row>
    <row r="29" spans="1:10" s="11" customFormat="1" ht="15.75">
      <c r="A29" s="91" t="s">
        <v>130</v>
      </c>
      <c r="B29" s="5">
        <f aca="true" t="shared" si="1" ref="B29:E30">B13+B23</f>
        <v>8651191</v>
      </c>
      <c r="C29" s="5">
        <f t="shared" si="1"/>
        <v>15144939</v>
      </c>
      <c r="D29" s="5">
        <f>D13+D23</f>
        <v>4888951</v>
      </c>
      <c r="E29" s="5" t="e">
        <f t="shared" si="1"/>
        <v>#REF!</v>
      </c>
      <c r="F29" s="222"/>
      <c r="G29" s="220"/>
      <c r="H29" s="220"/>
      <c r="I29" s="220"/>
      <c r="J29" s="220"/>
    </row>
    <row r="30" spans="1:10" s="11" customFormat="1" ht="15.75">
      <c r="A30" s="91" t="s">
        <v>131</v>
      </c>
      <c r="B30" s="5">
        <f t="shared" si="1"/>
        <v>553579</v>
      </c>
      <c r="C30" s="5">
        <f t="shared" si="1"/>
        <v>1082291</v>
      </c>
      <c r="D30" s="5">
        <f>D14+D24</f>
        <v>0</v>
      </c>
      <c r="E30" s="5" t="e">
        <f t="shared" si="1"/>
        <v>#REF!</v>
      </c>
      <c r="F30" s="222"/>
      <c r="G30" s="220"/>
      <c r="H30" s="220"/>
      <c r="I30" s="220"/>
      <c r="J30" s="220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7" t="s">
        <v>7</v>
      </c>
      <c r="B32" s="14">
        <f>B27+B29+B30+B31</f>
        <v>79453214</v>
      </c>
      <c r="C32" s="14">
        <f>C27+C29+C30+C31</f>
        <v>109878649</v>
      </c>
      <c r="D32" s="14">
        <f>D27+D29+D30+D31</f>
        <v>80765896</v>
      </c>
      <c r="E32" s="14" t="e">
        <f>E27+E29+E30+E31</f>
        <v>#REF!</v>
      </c>
      <c r="F32" s="87" t="s">
        <v>8</v>
      </c>
      <c r="G32" s="14">
        <f>SUM(G27:G31)</f>
        <v>64308275</v>
      </c>
      <c r="H32" s="14">
        <f>SUM(H27:H31)</f>
        <v>104989698</v>
      </c>
      <c r="I32" s="14">
        <f>SUM(I27:I31)</f>
        <v>80765896</v>
      </c>
      <c r="J32" s="14" t="e">
        <f>SUM(J27:J31)</f>
        <v>#REF!</v>
      </c>
    </row>
    <row r="33" spans="4:9" ht="15">
      <c r="D33" s="39">
        <f>Összesen!I31</f>
        <v>80765896</v>
      </c>
      <c r="I33" s="39">
        <f>Összesen!R31</f>
        <v>80765896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35"/>
  <sheetViews>
    <sheetView zoomScalePageLayoutView="0" workbookViewId="0" topLeftCell="A1">
      <pane xSplit="2" ySplit="4" topLeftCell="C1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0.28125" style="71" customWidth="1"/>
    <col min="4" max="4" width="10.140625" style="71" customWidth="1"/>
    <col min="5" max="5" width="10.8515625" style="71" customWidth="1"/>
    <col min="6" max="7" width="11.421875" style="71" customWidth="1"/>
    <col min="8" max="8" width="10.140625" style="71" customWidth="1"/>
    <col min="9" max="9" width="11.28125" style="71" customWidth="1"/>
    <col min="10" max="10" width="11.140625" style="71" customWidth="1"/>
    <col min="11" max="11" width="12.421875" style="71" customWidth="1"/>
    <col min="12" max="12" width="11.57421875" style="71" customWidth="1"/>
    <col min="13" max="13" width="11.28125" style="71" customWidth="1"/>
    <col min="14" max="14" width="11.140625" style="71" customWidth="1"/>
    <col min="15" max="15" width="12.28125" style="71" customWidth="1"/>
    <col min="16" max="17" width="9.57421875" style="134" hidden="1" customWidth="1"/>
    <col min="18" max="18" width="11.28125" style="71" bestFit="1" customWidth="1"/>
    <col min="19" max="19" width="13.8515625" style="71" customWidth="1"/>
    <col min="20" max="16384" width="9.140625" style="71" customWidth="1"/>
  </cols>
  <sheetData>
    <row r="1" spans="1:17" s="16" customFormat="1" ht="15.75">
      <c r="A1" s="245" t="s">
        <v>632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31"/>
      <c r="Q1" s="131"/>
    </row>
    <row r="2" spans="16:17" s="16" customFormat="1" ht="15.75">
      <c r="P2" s="131"/>
      <c r="Q2" s="131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32"/>
      <c r="Q3" s="132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32"/>
      <c r="Q4" s="132"/>
    </row>
    <row r="5" spans="1:19" s="10" customFormat="1" ht="25.5">
      <c r="A5" s="1">
        <v>2</v>
      </c>
      <c r="B5" s="115" t="s">
        <v>290</v>
      </c>
      <c r="C5" s="5">
        <v>5120000</v>
      </c>
      <c r="D5" s="5">
        <v>5210000</v>
      </c>
      <c r="E5" s="5">
        <v>5320000</v>
      </c>
      <c r="F5" s="5">
        <v>5320000</v>
      </c>
      <c r="G5" s="5">
        <v>5325873</v>
      </c>
      <c r="H5" s="5">
        <v>5320000</v>
      </c>
      <c r="I5" s="5">
        <v>5520000</v>
      </c>
      <c r="J5" s="5">
        <v>5420000</v>
      </c>
      <c r="K5" s="5">
        <v>5320000</v>
      </c>
      <c r="L5" s="5">
        <v>5390000</v>
      </c>
      <c r="M5" s="5">
        <v>5320000</v>
      </c>
      <c r="N5" s="5">
        <v>5259034</v>
      </c>
      <c r="O5" s="14">
        <f>SUM(C5:N5)</f>
        <v>63844907</v>
      </c>
      <c r="P5" s="133" t="e">
        <f>Összesen!#REF!</f>
        <v>#REF!</v>
      </c>
      <c r="Q5" s="133" t="e">
        <f>O5-P5</f>
        <v>#REF!</v>
      </c>
      <c r="R5" s="12">
        <f>Összesen!I7</f>
        <v>63844907</v>
      </c>
      <c r="S5" s="12">
        <f>R5-O5</f>
        <v>0</v>
      </c>
    </row>
    <row r="6" spans="1:19" s="10" customFormat="1" ht="25.5">
      <c r="A6" s="1">
        <v>3</v>
      </c>
      <c r="B6" s="115" t="s">
        <v>299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3" t="e">
        <f>Összesen!#REF!</f>
        <v>#REF!</v>
      </c>
      <c r="Q6" s="133" t="e">
        <f aca="true" t="shared" si="0" ref="Q6:Q27">O6-P6</f>
        <v>#REF!</v>
      </c>
      <c r="R6" s="12">
        <f>Összesen!I18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5" t="s">
        <v>312</v>
      </c>
      <c r="C7" s="5">
        <v>0</v>
      </c>
      <c r="D7" s="5">
        <v>0</v>
      </c>
      <c r="E7" s="5">
        <v>544000</v>
      </c>
      <c r="F7" s="5">
        <v>0</v>
      </c>
      <c r="G7" s="5">
        <v>5000000</v>
      </c>
      <c r="H7" s="5">
        <v>0</v>
      </c>
      <c r="I7" s="5">
        <v>0</v>
      </c>
      <c r="J7" s="5">
        <v>0</v>
      </c>
      <c r="K7" s="5">
        <v>544000</v>
      </c>
      <c r="L7" s="5">
        <v>0</v>
      </c>
      <c r="M7" s="5">
        <v>0</v>
      </c>
      <c r="N7" s="5">
        <v>2000000</v>
      </c>
      <c r="O7" s="14">
        <f aca="true" t="shared" si="2" ref="O7:O15">SUM(C7:N7)</f>
        <v>8088000</v>
      </c>
      <c r="P7" s="133" t="e">
        <f>Összesen!#REF!</f>
        <v>#REF!</v>
      </c>
      <c r="Q7" s="133" t="e">
        <f t="shared" si="0"/>
        <v>#REF!</v>
      </c>
      <c r="R7" s="12">
        <f>Összesen!I8</f>
        <v>8088000</v>
      </c>
      <c r="S7" s="12">
        <f t="shared" si="1"/>
        <v>0</v>
      </c>
    </row>
    <row r="8" spans="1:19" s="10" customFormat="1" ht="15.75">
      <c r="A8" s="1">
        <v>5</v>
      </c>
      <c r="B8" s="115" t="s">
        <v>44</v>
      </c>
      <c r="C8" s="5">
        <v>120900</v>
      </c>
      <c r="D8" s="5">
        <v>145400</v>
      </c>
      <c r="E8" s="5">
        <v>110500</v>
      </c>
      <c r="F8" s="5">
        <v>200400</v>
      </c>
      <c r="G8" s="5">
        <v>305400</v>
      </c>
      <c r="H8" s="5">
        <v>345400</v>
      </c>
      <c r="I8" s="5">
        <v>417205</v>
      </c>
      <c r="J8" s="5">
        <v>659137</v>
      </c>
      <c r="K8" s="5">
        <v>605400</v>
      </c>
      <c r="L8" s="5">
        <v>305800</v>
      </c>
      <c r="M8" s="5">
        <v>264300</v>
      </c>
      <c r="N8" s="5">
        <v>122096</v>
      </c>
      <c r="O8" s="14">
        <f t="shared" si="2"/>
        <v>3601938</v>
      </c>
      <c r="P8" s="133" t="e">
        <f>Összesen!#REF!</f>
        <v>#REF!</v>
      </c>
      <c r="Q8" s="133" t="e">
        <f t="shared" si="0"/>
        <v>#REF!</v>
      </c>
      <c r="R8" s="12">
        <f>Összesen!I9</f>
        <v>3601938</v>
      </c>
      <c r="S8" s="12">
        <f t="shared" si="1"/>
        <v>0</v>
      </c>
    </row>
    <row r="9" spans="1:19" s="10" customFormat="1" ht="15.75">
      <c r="A9" s="1">
        <v>6</v>
      </c>
      <c r="B9" s="115" t="s">
        <v>133</v>
      </c>
      <c r="C9" s="5">
        <v>0</v>
      </c>
      <c r="D9" s="5">
        <v>0</v>
      </c>
      <c r="E9" s="5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33" t="e">
        <f>Összesen!#REF!</f>
        <v>#REF!</v>
      </c>
      <c r="Q9" s="133" t="e">
        <f t="shared" si="0"/>
        <v>#REF!</v>
      </c>
      <c r="R9" s="12">
        <f>Összesen!I19</f>
        <v>0</v>
      </c>
      <c r="S9" s="12">
        <f t="shared" si="1"/>
        <v>0</v>
      </c>
    </row>
    <row r="10" spans="1:19" s="10" customFormat="1" ht="15.75">
      <c r="A10" s="1">
        <v>7</v>
      </c>
      <c r="B10" s="115" t="s">
        <v>369</v>
      </c>
      <c r="C10" s="5">
        <v>8300</v>
      </c>
      <c r="D10" s="5">
        <v>8300</v>
      </c>
      <c r="E10" s="5">
        <v>8300</v>
      </c>
      <c r="F10" s="5">
        <v>8300</v>
      </c>
      <c r="G10" s="5">
        <v>8300</v>
      </c>
      <c r="H10" s="5">
        <v>8300</v>
      </c>
      <c r="I10" s="5">
        <v>8300</v>
      </c>
      <c r="J10" s="5">
        <v>8300</v>
      </c>
      <c r="K10" s="5">
        <v>8300</v>
      </c>
      <c r="L10" s="5">
        <v>8300</v>
      </c>
      <c r="M10" s="5">
        <v>8300</v>
      </c>
      <c r="N10" s="5">
        <v>8300</v>
      </c>
      <c r="O10" s="14">
        <f t="shared" si="2"/>
        <v>99600</v>
      </c>
      <c r="P10" s="133" t="e">
        <f>Összesen!#REF!</f>
        <v>#REF!</v>
      </c>
      <c r="Q10" s="133" t="e">
        <f t="shared" si="0"/>
        <v>#REF!</v>
      </c>
      <c r="R10" s="12">
        <f>Összesen!I10</f>
        <v>99600</v>
      </c>
      <c r="S10" s="12">
        <f t="shared" si="1"/>
        <v>0</v>
      </c>
    </row>
    <row r="11" spans="1:19" s="10" customFormat="1" ht="15.75">
      <c r="A11" s="1">
        <v>8</v>
      </c>
      <c r="B11" s="115" t="s">
        <v>370</v>
      </c>
      <c r="C11" s="5">
        <v>6000</v>
      </c>
      <c r="D11" s="5">
        <v>21500</v>
      </c>
      <c r="E11" s="5">
        <v>21500</v>
      </c>
      <c r="F11" s="5">
        <v>21500</v>
      </c>
      <c r="G11" s="5">
        <v>21500</v>
      </c>
      <c r="H11" s="5">
        <v>21500</v>
      </c>
      <c r="I11" s="5">
        <v>21500</v>
      </c>
      <c r="J11" s="5">
        <v>21500</v>
      </c>
      <c r="K11" s="5">
        <v>21500</v>
      </c>
      <c r="L11" s="5">
        <v>21500</v>
      </c>
      <c r="M11" s="5">
        <v>21500</v>
      </c>
      <c r="N11" s="5">
        <v>21500</v>
      </c>
      <c r="O11" s="14">
        <f t="shared" si="2"/>
        <v>242500</v>
      </c>
      <c r="P11" s="133" t="e">
        <f>Összesen!#REF!</f>
        <v>#REF!</v>
      </c>
      <c r="Q11" s="133" t="e">
        <f t="shared" si="0"/>
        <v>#REF!</v>
      </c>
      <c r="R11" s="12">
        <f>Összesen!I20</f>
        <v>242500</v>
      </c>
      <c r="S11" s="12">
        <f t="shared" si="1"/>
        <v>0</v>
      </c>
    </row>
    <row r="12" spans="1:19" s="10" customFormat="1" ht="15.75">
      <c r="A12" s="1">
        <v>9</v>
      </c>
      <c r="B12" s="115" t="s">
        <v>379</v>
      </c>
      <c r="C12" s="5">
        <v>500000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4388951</v>
      </c>
      <c r="K12" s="5">
        <v>0</v>
      </c>
      <c r="L12" s="5">
        <v>0</v>
      </c>
      <c r="M12" s="5">
        <v>0</v>
      </c>
      <c r="N12" s="5">
        <v>0</v>
      </c>
      <c r="O12" s="14">
        <f t="shared" si="2"/>
        <v>4888951</v>
      </c>
      <c r="P12" s="133" t="e">
        <f>Összesen!#REF!</f>
        <v>#REF!</v>
      </c>
      <c r="Q12" s="133" t="e">
        <f t="shared" si="0"/>
        <v>#REF!</v>
      </c>
      <c r="R12" s="12">
        <f>Összesen!I14</f>
        <v>4888951</v>
      </c>
      <c r="S12" s="12">
        <f t="shared" si="1"/>
        <v>0</v>
      </c>
    </row>
    <row r="13" spans="1:19" s="10" customFormat="1" ht="15.75">
      <c r="A13" s="1">
        <v>10</v>
      </c>
      <c r="B13" s="115" t="s">
        <v>380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33" t="e">
        <f>Összesen!#REF!</f>
        <v>#REF!</v>
      </c>
      <c r="Q13" s="133" t="e">
        <f t="shared" si="0"/>
        <v>#REF!</v>
      </c>
      <c r="R13" s="12">
        <f>Összesen!I23</f>
        <v>0</v>
      </c>
      <c r="S13" s="12">
        <f t="shared" si="1"/>
        <v>0</v>
      </c>
    </row>
    <row r="14" spans="1:19" s="10" customFormat="1" ht="15.75">
      <c r="A14" s="1">
        <v>11</v>
      </c>
      <c r="B14" s="115" t="s">
        <v>377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33" t="e">
        <f>Összesen!#REF!</f>
        <v>#REF!</v>
      </c>
      <c r="Q14" s="133" t="e">
        <f t="shared" si="0"/>
        <v>#REF!</v>
      </c>
      <c r="R14" s="12">
        <f>Összesen!I15</f>
        <v>0</v>
      </c>
      <c r="S14" s="12">
        <f t="shared" si="1"/>
        <v>0</v>
      </c>
    </row>
    <row r="15" spans="1:19" s="10" customFormat="1" ht="15.75">
      <c r="A15" s="1">
        <v>12</v>
      </c>
      <c r="B15" s="115" t="s">
        <v>378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33" t="e">
        <f>Összesen!#REF!</f>
        <v>#REF!</v>
      </c>
      <c r="Q15" s="133" t="e">
        <f t="shared" si="0"/>
        <v>#REF!</v>
      </c>
      <c r="R15" s="12">
        <f>Összesen!I24</f>
        <v>0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5755200</v>
      </c>
      <c r="D16" s="14">
        <f t="shared" si="3"/>
        <v>5385200</v>
      </c>
      <c r="E16" s="14">
        <f t="shared" si="3"/>
        <v>6004300</v>
      </c>
      <c r="F16" s="14">
        <f t="shared" si="3"/>
        <v>5550200</v>
      </c>
      <c r="G16" s="14">
        <f t="shared" si="3"/>
        <v>10661073</v>
      </c>
      <c r="H16" s="14">
        <f t="shared" si="3"/>
        <v>5695200</v>
      </c>
      <c r="I16" s="14">
        <f t="shared" si="3"/>
        <v>5967005</v>
      </c>
      <c r="J16" s="14">
        <f t="shared" si="3"/>
        <v>10497888</v>
      </c>
      <c r="K16" s="14">
        <f>SUM(K5:K15)</f>
        <v>6499200</v>
      </c>
      <c r="L16" s="14">
        <f t="shared" si="3"/>
        <v>5725600</v>
      </c>
      <c r="M16" s="14">
        <f t="shared" si="3"/>
        <v>5614100</v>
      </c>
      <c r="N16" s="14">
        <f t="shared" si="3"/>
        <v>7410930</v>
      </c>
      <c r="O16" s="14">
        <f t="shared" si="3"/>
        <v>80765896</v>
      </c>
      <c r="P16" s="133" t="e">
        <f>Összesen!#REF!</f>
        <v>#REF!</v>
      </c>
      <c r="Q16" s="133" t="e">
        <f t="shared" si="0"/>
        <v>#REF!</v>
      </c>
      <c r="R16" s="12">
        <f>Összesen!I31</f>
        <v>80765896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3020693</v>
      </c>
      <c r="D17" s="5">
        <v>3020693</v>
      </c>
      <c r="E17" s="5">
        <v>3020693</v>
      </c>
      <c r="F17" s="5">
        <v>3298483</v>
      </c>
      <c r="G17" s="5">
        <v>3398483</v>
      </c>
      <c r="H17" s="5">
        <v>3298483</v>
      </c>
      <c r="I17" s="5">
        <v>3298483</v>
      </c>
      <c r="J17" s="5">
        <v>3498483</v>
      </c>
      <c r="K17" s="5">
        <v>3298483</v>
      </c>
      <c r="L17" s="5">
        <v>3298483</v>
      </c>
      <c r="M17" s="5">
        <v>3298483</v>
      </c>
      <c r="N17" s="5">
        <v>3468487</v>
      </c>
      <c r="O17" s="14">
        <f>SUM(C17:N17)</f>
        <v>39218430</v>
      </c>
      <c r="P17" s="133" t="e">
        <f>Összesen!#REF!</f>
        <v>#REF!</v>
      </c>
      <c r="Q17" s="133" t="e">
        <f t="shared" si="0"/>
        <v>#REF!</v>
      </c>
      <c r="R17" s="12">
        <f>Összesen!R7</f>
        <v>39218430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392684</v>
      </c>
      <c r="D18" s="5">
        <v>352587</v>
      </c>
      <c r="E18" s="5">
        <v>352587</v>
      </c>
      <c r="F18" s="5">
        <v>379672</v>
      </c>
      <c r="G18" s="5">
        <v>379672</v>
      </c>
      <c r="H18" s="5">
        <v>379672</v>
      </c>
      <c r="I18" s="5">
        <v>379672</v>
      </c>
      <c r="J18" s="5">
        <v>379672</v>
      </c>
      <c r="K18" s="5">
        <v>379672</v>
      </c>
      <c r="L18" s="5">
        <v>379672</v>
      </c>
      <c r="M18" s="5">
        <v>379672</v>
      </c>
      <c r="N18" s="5">
        <v>385072</v>
      </c>
      <c r="O18" s="14">
        <f aca="true" t="shared" si="4" ref="O18:O26">SUM(C18:N18)</f>
        <v>4520306</v>
      </c>
      <c r="P18" s="133" t="e">
        <f>Összesen!#REF!</f>
        <v>#REF!</v>
      </c>
      <c r="Q18" s="133" t="e">
        <f t="shared" si="0"/>
        <v>#REF!</v>
      </c>
      <c r="R18" s="12">
        <f>Összesen!R8</f>
        <v>4520306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895890</v>
      </c>
      <c r="D19" s="5">
        <v>870600</v>
      </c>
      <c r="E19" s="12">
        <v>900980</v>
      </c>
      <c r="F19" s="12">
        <v>1383930</v>
      </c>
      <c r="G19" s="5">
        <v>1405800</v>
      </c>
      <c r="H19" s="5">
        <v>1458960</v>
      </c>
      <c r="I19" s="5">
        <v>1519800</v>
      </c>
      <c r="J19" s="5">
        <v>1687500</v>
      </c>
      <c r="K19" s="5">
        <v>1489700</v>
      </c>
      <c r="L19" s="5">
        <v>1471890</v>
      </c>
      <c r="M19" s="5">
        <v>1354974</v>
      </c>
      <c r="N19" s="5">
        <v>1489700</v>
      </c>
      <c r="O19" s="14">
        <f>SUM(C19:N19)</f>
        <v>15929724</v>
      </c>
      <c r="P19" s="133" t="e">
        <f>Összesen!#REF!</f>
        <v>#REF!</v>
      </c>
      <c r="Q19" s="133" t="e">
        <f t="shared" si="0"/>
        <v>#REF!</v>
      </c>
      <c r="R19" s="12">
        <f>Összesen!R9</f>
        <v>15929724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147100</v>
      </c>
      <c r="D20" s="5">
        <v>140100</v>
      </c>
      <c r="E20" s="5">
        <v>297100</v>
      </c>
      <c r="F20" s="5">
        <v>297100</v>
      </c>
      <c r="G20" s="5">
        <v>147100</v>
      </c>
      <c r="H20" s="5">
        <v>497100</v>
      </c>
      <c r="I20" s="5">
        <v>147100</v>
      </c>
      <c r="J20" s="5">
        <v>532100</v>
      </c>
      <c r="K20" s="5">
        <v>397100</v>
      </c>
      <c r="L20" s="5">
        <v>247100</v>
      </c>
      <c r="M20" s="5">
        <v>547100</v>
      </c>
      <c r="N20" s="5">
        <v>1244100</v>
      </c>
      <c r="O20" s="14">
        <f t="shared" si="4"/>
        <v>4640200</v>
      </c>
      <c r="P20" s="133" t="e">
        <f>Összesen!#REF!</f>
        <v>#REF!</v>
      </c>
      <c r="Q20" s="133" t="e">
        <f t="shared" si="0"/>
        <v>#REF!</v>
      </c>
      <c r="R20" s="12">
        <f>Összesen!R10</f>
        <v>4640200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>
        <v>100000</v>
      </c>
      <c r="D21" s="5">
        <v>0</v>
      </c>
      <c r="E21" s="5">
        <v>535735</v>
      </c>
      <c r="F21" s="5">
        <v>200000</v>
      </c>
      <c r="G21" s="5">
        <v>175432</v>
      </c>
      <c r="H21" s="5">
        <v>535735</v>
      </c>
      <c r="I21" s="5">
        <v>200000</v>
      </c>
      <c r="J21" s="5">
        <v>100000</v>
      </c>
      <c r="K21" s="5">
        <v>535735</v>
      </c>
      <c r="L21" s="5">
        <v>100000</v>
      </c>
      <c r="M21" s="5">
        <v>0</v>
      </c>
      <c r="N21" s="5">
        <v>535733</v>
      </c>
      <c r="O21" s="14">
        <f t="shared" si="4"/>
        <v>3018370</v>
      </c>
      <c r="P21" s="133" t="e">
        <f>Összesen!#REF!</f>
        <v>#REF!</v>
      </c>
      <c r="Q21" s="133" t="e">
        <f t="shared" si="0"/>
        <v>#REF!</v>
      </c>
      <c r="R21" s="12">
        <f>Összesen!R11</f>
        <v>3018370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655000</v>
      </c>
      <c r="H22" s="5">
        <v>0</v>
      </c>
      <c r="I22" s="5">
        <v>2884951</v>
      </c>
      <c r="J22" s="5">
        <v>0</v>
      </c>
      <c r="K22" s="5">
        <v>44900</v>
      </c>
      <c r="L22" s="5">
        <v>0</v>
      </c>
      <c r="M22" s="5">
        <v>0</v>
      </c>
      <c r="N22" s="5">
        <v>0</v>
      </c>
      <c r="O22" s="14">
        <f t="shared" si="4"/>
        <v>3584851</v>
      </c>
      <c r="P22" s="133" t="e">
        <f>Összesen!#REF!</f>
        <v>#REF!</v>
      </c>
      <c r="Q22" s="133" t="e">
        <f t="shared" si="0"/>
        <v>#REF!</v>
      </c>
      <c r="R22" s="12">
        <f>Összesen!R18</f>
        <v>3584851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778393</v>
      </c>
      <c r="G23" s="5">
        <v>598600</v>
      </c>
      <c r="H23" s="5">
        <v>272474</v>
      </c>
      <c r="I23" s="5">
        <v>359800</v>
      </c>
      <c r="J23" s="5">
        <v>5383842</v>
      </c>
      <c r="K23" s="5">
        <v>439520</v>
      </c>
      <c r="L23" s="5">
        <v>0</v>
      </c>
      <c r="M23" s="5">
        <v>0</v>
      </c>
      <c r="N23" s="5">
        <v>882353</v>
      </c>
      <c r="O23" s="14">
        <f t="shared" si="4"/>
        <v>8714982</v>
      </c>
      <c r="P23" s="133" t="e">
        <f>Összesen!#REF!</f>
        <v>#REF!</v>
      </c>
      <c r="Q23" s="133" t="e">
        <f t="shared" si="0"/>
        <v>#REF!</v>
      </c>
      <c r="R23" s="12">
        <f>Összesen!R19</f>
        <v>8714982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0</v>
      </c>
      <c r="G24" s="5">
        <v>56742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56742</v>
      </c>
      <c r="P24" s="133" t="e">
        <f>Összesen!#REF!</f>
        <v>#REF!</v>
      </c>
      <c r="Q24" s="133" t="e">
        <f t="shared" si="0"/>
        <v>#REF!</v>
      </c>
      <c r="R24" s="12">
        <f>Összesen!R20</f>
        <v>56742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1082291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1082291</v>
      </c>
      <c r="P25" s="133" t="e">
        <f>Összesen!#REF!</f>
        <v>#REF!</v>
      </c>
      <c r="Q25" s="133" t="e">
        <f t="shared" si="0"/>
        <v>#REF!</v>
      </c>
      <c r="R25" s="12">
        <f>Összesen!R13</f>
        <v>1082291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33" t="e">
        <f>Összesen!#REF!</f>
        <v>#REF!</v>
      </c>
      <c r="Q26" s="133" t="e">
        <f t="shared" si="0"/>
        <v>#REF!</v>
      </c>
      <c r="R26" s="12">
        <f>Összesen!R22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5638658</v>
      </c>
      <c r="D27" s="14">
        <f aca="true" t="shared" si="5" ref="D27:O27">SUM(D17:D26)</f>
        <v>4383980</v>
      </c>
      <c r="E27" s="14">
        <f t="shared" si="5"/>
        <v>5107095</v>
      </c>
      <c r="F27" s="14">
        <f t="shared" si="5"/>
        <v>6337578</v>
      </c>
      <c r="G27" s="14">
        <f t="shared" si="5"/>
        <v>6816829</v>
      </c>
      <c r="H27" s="14">
        <f t="shared" si="5"/>
        <v>6442424</v>
      </c>
      <c r="I27" s="14">
        <f t="shared" si="5"/>
        <v>8789806</v>
      </c>
      <c r="J27" s="14">
        <f t="shared" si="5"/>
        <v>11581597</v>
      </c>
      <c r="K27" s="14">
        <f t="shared" si="5"/>
        <v>6585110</v>
      </c>
      <c r="L27" s="14">
        <f t="shared" si="5"/>
        <v>5497145</v>
      </c>
      <c r="M27" s="14">
        <f t="shared" si="5"/>
        <v>5580229</v>
      </c>
      <c r="N27" s="14">
        <f t="shared" si="5"/>
        <v>8005445</v>
      </c>
      <c r="O27" s="14">
        <f t="shared" si="5"/>
        <v>80765896</v>
      </c>
      <c r="P27" s="133" t="e">
        <f>Összesen!#REF!</f>
        <v>#REF!</v>
      </c>
      <c r="Q27" s="133" t="e">
        <f t="shared" si="0"/>
        <v>#REF!</v>
      </c>
      <c r="R27" s="12">
        <f>Összesen!R31</f>
        <v>80765896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116542</v>
      </c>
      <c r="D28" s="14">
        <f>C28+D16-D27</f>
        <v>1117762</v>
      </c>
      <c r="E28" s="14">
        <f aca="true" t="shared" si="6" ref="E28:O28">D28+E16-E27</f>
        <v>2014967</v>
      </c>
      <c r="F28" s="14">
        <f t="shared" si="6"/>
        <v>1227589</v>
      </c>
      <c r="G28" s="14">
        <f t="shared" si="6"/>
        <v>5071833</v>
      </c>
      <c r="H28" s="14">
        <f t="shared" si="6"/>
        <v>4324609</v>
      </c>
      <c r="I28" s="14">
        <f t="shared" si="6"/>
        <v>1501808</v>
      </c>
      <c r="J28" s="14">
        <f t="shared" si="6"/>
        <v>418099</v>
      </c>
      <c r="K28" s="14">
        <f t="shared" si="6"/>
        <v>332189</v>
      </c>
      <c r="L28" s="14">
        <f t="shared" si="6"/>
        <v>560644</v>
      </c>
      <c r="M28" s="14">
        <f t="shared" si="6"/>
        <v>594515</v>
      </c>
      <c r="N28" s="14">
        <f t="shared" si="6"/>
        <v>0</v>
      </c>
      <c r="O28" s="14">
        <f t="shared" si="6"/>
        <v>0</v>
      </c>
      <c r="S28" s="12">
        <f t="shared" si="1"/>
        <v>0</v>
      </c>
    </row>
    <row r="29" ht="15">
      <c r="O29" s="72"/>
    </row>
    <row r="35" ht="15">
      <c r="H35" s="138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2018-05-29T13:27:33Z</cp:lastPrinted>
  <dcterms:created xsi:type="dcterms:W3CDTF">2011-02-02T09:24:37Z</dcterms:created>
  <dcterms:modified xsi:type="dcterms:W3CDTF">2018-05-29T13:27:38Z</dcterms:modified>
  <cp:category/>
  <cp:version/>
  <cp:contentType/>
  <cp:contentStatus/>
</cp:coreProperties>
</file>