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1260" windowWidth="19200" windowHeight="11745" tabRatio="601" activeTab="3"/>
  </bookViews>
  <sheets>
    <sheet name="Mód.07     )" sheetId="1" r:id="rId1"/>
    <sheet name="Mód.08...." sheetId="2" r:id="rId2"/>
    <sheet name="Pm. 03." sheetId="3" r:id="rId3"/>
    <sheet name="Összesen" sheetId="4" r:id="rId4"/>
    <sheet name="Felh " sheetId="5" r:id="rId5"/>
    <sheet name="Felh" sheetId="6" state="hidden" r:id="rId6"/>
    <sheet name="Adósságot kel.köt." sheetId="7" r:id="rId7"/>
    <sheet name="EU" sheetId="8" r:id="rId8"/>
    <sheet name="kvalap" sheetId="9" r:id="rId9"/>
    <sheet name="Egyensúly 2012-2014. " sheetId="10" r:id="rId10"/>
    <sheet name="utem" sheetId="11" r:id="rId11"/>
    <sheet name="tobbeves" sheetId="12" r:id="rId12"/>
    <sheet name="közvetett támog" sheetId="13" r:id="rId13"/>
    <sheet name="Adósságot kel.köt. (2)" sheetId="14" r:id="rId14"/>
    <sheet name="Bevételek" sheetId="15" r:id="rId15"/>
    <sheet name="Kiadás" sheetId="16" r:id="rId16"/>
    <sheet name="COFOG" sheetId="17" r:id="rId17"/>
    <sheet name="Határozat" sheetId="18" r:id="rId18"/>
    <sheet name="Határozat (2)" sheetId="19" state="hidden" r:id="rId19"/>
  </sheets>
  <definedNames>
    <definedName name="_xlnm.Print_Titles" localSheetId="13">'Adósságot kel.köt. (2)'!$1:$9</definedName>
    <definedName name="_xlnm.Print_Titles" localSheetId="14">'Bevételek'!$1:$4</definedName>
    <definedName name="_xlnm.Print_Titles" localSheetId="16">'COFOG'!$1:$5</definedName>
    <definedName name="_xlnm.Print_Titles" localSheetId="9">'Egyensúly 2012-2014. '!$1:$2</definedName>
    <definedName name="_xlnm.Print_Titles" localSheetId="5">'Felh'!$1:$6</definedName>
    <definedName name="_xlnm.Print_Titles" localSheetId="4">'Felh '!$1:$6</definedName>
    <definedName name="_xlnm.Print_Titles" localSheetId="15">'Kiadás'!$1:$4</definedName>
    <definedName name="_xlnm.Print_Titles" localSheetId="12">'közvetett támog'!$1:$3</definedName>
    <definedName name="_xlnm.Print_Titles" localSheetId="3">'Összesen'!$1:$4</definedName>
  </definedNames>
  <calcPr fullCalcOnLoad="1"/>
</workbook>
</file>

<file path=xl/comments15.xml><?xml version="1.0" encoding="utf-8"?>
<comments xmlns="http://schemas.openxmlformats.org/spreadsheetml/2006/main">
  <authors>
    <author>Livi</author>
  </authors>
  <commentList>
    <comment ref="A28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30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4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6.xml><?xml version="1.0" encoding="utf-8"?>
<comments xmlns="http://schemas.openxmlformats.org/spreadsheetml/2006/main">
  <authors>
    <author>Livi</author>
  </authors>
  <commentList>
    <comment ref="A7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5.xml><?xml version="1.0" encoding="utf-8"?>
<comments xmlns="http://schemas.openxmlformats.org/spreadsheetml/2006/main">
  <authors>
    <author>Livi</author>
  </authors>
  <commentList>
    <comment ref="B6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7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7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7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8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comments6.xml><?xml version="1.0" encoding="utf-8"?>
<comments xmlns="http://schemas.openxmlformats.org/spreadsheetml/2006/main">
  <authors>
    <author>Livi</author>
  </authors>
  <commentList>
    <comment ref="B6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7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7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<sst xmlns="http://schemas.openxmlformats.org/spreadsheetml/2006/main" count="1317" uniqueCount="719">
  <si>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</si>
  <si>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</si>
  <si>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</si>
  <si>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</si>
  <si>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</si>
  <si>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</si>
  <si>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</si>
  <si>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</si>
  <si>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</si>
  <si>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</si>
  <si>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</si>
  <si>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</si>
  <si>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</si>
  <si>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</si>
  <si>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</si>
  <si>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</si>
  <si>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</si>
  <si>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</si>
  <si>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</si>
  <si>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</si>
  <si>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</si>
  <si>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</si>
  <si>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</si>
  <si>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</si>
  <si>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</si>
  <si>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</si>
  <si>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</si>
  <si>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</si>
  <si>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</si>
  <si>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</si>
  <si>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</si>
  <si>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</si>
  <si>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</si>
  <si>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</si>
  <si>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</si>
  <si>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</si>
  <si>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</si>
  <si>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</si>
  <si>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</si>
  <si>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</si>
  <si>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</si>
  <si>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</si>
  <si>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</si>
  <si>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</si>
  <si>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</si>
  <si>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Személyi juttatások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</si>
  <si>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</si>
  <si>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</si>
  <si>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</si>
  <si>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</si>
  <si>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</si>
  <si>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</si>
  <si>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</si>
  <si>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</si>
  <si>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</si>
  <si>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</si>
  <si>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</si>
  <si>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</si>
  <si>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</si>
  <si>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</si>
  <si>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</si>
  <si>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</si>
  <si>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</si>
  <si>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</si>
  <si>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</si>
  <si>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</si>
  <si>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</si>
  <si>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</si>
  <si>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</si>
  <si>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</si>
  <si>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</si>
  <si>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</si>
  <si>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</si>
  <si>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</si>
  <si>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</si>
  <si>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</si>
  <si>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</si>
  <si>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</si>
  <si>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</si>
  <si>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</si>
  <si>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</si>
  <si>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</si>
  <si>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</si>
  <si>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</si>
  <si>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</si>
  <si>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</si>
  <si>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</si>
  <si>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</si>
  <si>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</si>
  <si>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</si>
  <si>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</si>
  <si>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</si>
  <si>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</si>
  <si>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</si>
  <si>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</si>
  <si>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</si>
  <si>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</si>
  <si>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</si>
  <si>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</si>
  <si>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</si>
  <si>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</si>
  <si>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</si>
  <si>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</si>
  <si>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</si>
  <si>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</si>
  <si>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</si>
  <si>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</si>
  <si>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</si>
  <si>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</si>
  <si>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</si>
  <si>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</si>
  <si>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</si>
  <si>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</si>
  <si>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</si>
  <si>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</si>
  <si>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</si>
  <si>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</si>
  <si>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</si>
  <si>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</si>
  <si>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</si>
  <si>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</si>
  <si>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</si>
  <si>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</si>
  <si>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</si>
  <si>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</si>
  <si>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</si>
  <si>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</si>
  <si>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</si>
  <si>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</si>
  <si>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</si>
  <si>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</si>
  <si>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</si>
  <si>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</si>
  <si>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</si>
  <si>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</si>
  <si>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</si>
  <si>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</si>
  <si>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</si>
  <si>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</si>
  <si>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</si>
  <si>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</si>
  <si>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</si>
  <si>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</si>
  <si>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</si>
  <si>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</si>
  <si>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</si>
  <si>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</si>
  <si>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</si>
  <si>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</si>
  <si>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</si>
  <si>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</si>
  <si>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</si>
  <si>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</si>
  <si>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</si>
  <si>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</si>
  <si>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</si>
  <si>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</si>
  <si>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</si>
  <si>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</si>
  <si>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</si>
  <si>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</si>
  <si>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</si>
  <si>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</si>
  <si>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</si>
  <si>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</si>
  <si>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</si>
  <si>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</si>
  <si>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</si>
  <si>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</si>
  <si>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</si>
  <si>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</si>
  <si>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</si>
  <si>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</si>
  <si>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</si>
  <si>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</si>
  <si>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</si>
  <si>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</si>
  <si>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</si>
  <si>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</si>
  <si>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</si>
  <si>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</si>
  <si>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</si>
  <si>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</si>
  <si>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</si>
  <si>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</si>
  <si>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</si>
  <si>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</si>
  <si>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</si>
  <si>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</si>
  <si>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</si>
  <si>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</si>
  <si>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</si>
  <si>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</si>
  <si>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</si>
  <si>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</si>
  <si>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</si>
  <si>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</si>
  <si>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</si>
  <si>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</si>
  <si>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</si>
  <si>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</si>
  <si>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</si>
  <si>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</si>
  <si>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</si>
  <si>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</si>
  <si>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</si>
  <si>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</si>
  <si>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</si>
  <si>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</si>
  <si>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</si>
  <si>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</si>
  <si>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</si>
  <si>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</si>
  <si>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</si>
  <si>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</si>
  <si>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</si>
  <si>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</si>
  <si>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</si>
  <si>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</si>
  <si>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</si>
  <si>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</si>
  <si>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</si>
  <si>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</si>
  <si>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</si>
  <si>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</si>
  <si>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</si>
  <si>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</si>
  <si>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</si>
  <si>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</si>
  <si>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</si>
  <si>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</si>
  <si>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</si>
  <si>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</si>
  <si>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</si>
  <si>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</si>
  <si>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</si>
  <si>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</si>
  <si>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</si>
  <si>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</si>
  <si>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</si>
  <si>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</si>
  <si>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</si>
  <si>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</si>
  <si>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</si>
  <si>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</si>
  <si>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</si>
  <si>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</si>
  <si>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</si>
  <si>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</si>
  <si>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</si>
  <si>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</si>
  <si>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</si>
  <si>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</si>
  <si>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</si>
  <si>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</si>
  <si>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</si>
  <si>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</si>
  <si>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</si>
  <si>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</si>
  <si>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</si>
  <si>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</si>
  <si>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</si>
  <si>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</si>
  <si>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</si>
  <si>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</si>
  <si>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</si>
  <si>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</si>
  <si>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</si>
  <si>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</si>
  <si>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</si>
  <si>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</si>
  <si>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</si>
  <si>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</si>
  <si>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</si>
  <si>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</si>
  <si>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</si>
  <si>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</si>
  <si>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</si>
  <si>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</si>
  <si>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</si>
  <si>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</si>
  <si>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</si>
  <si>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</si>
  <si>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</si>
  <si>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</si>
  <si>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</si>
  <si>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</si>
  <si>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</si>
  <si>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</si>
  <si>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</si>
  <si>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</si>
  <si>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</si>
  <si>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</si>
  <si>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</si>
  <si>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</si>
  <si>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</si>
  <si>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</si>
  <si>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</si>
  <si>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</si>
  <si>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</si>
  <si>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</si>
  <si>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</si>
  <si>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</si>
  <si>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</si>
  <si>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</si>
  <si>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</si>
  <si>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</si>
  <si>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</si>
  <si>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</si>
  <si>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</si>
  <si>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</si>
  <si>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</si>
  <si>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</si>
  <si>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</si>
  <si>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</si>
  <si>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</si>
  <si>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</si>
  <si>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</si>
  <si>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</si>
  <si>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</si>
  <si>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</si>
  <si>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</si>
  <si>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</si>
  <si>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</si>
  <si>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</si>
  <si>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</si>
  <si>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</si>
  <si>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</si>
  <si>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</si>
  <si>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</si>
  <si>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</si>
  <si>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</si>
  <si>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</si>
  <si>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</si>
  <si>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</si>
  <si>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</si>
  <si>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</si>
  <si>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</si>
  <si>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</si>
  <si>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</si>
  <si>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</si>
  <si>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</si>
  <si>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</si>
  <si>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</si>
  <si>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</si>
  <si>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</si>
  <si>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</si>
  <si>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</si>
  <si>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</si>
  <si>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</si>
  <si>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</si>
  <si>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</si>
  <si>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</si>
  <si>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</si>
  <si>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</si>
  <si>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</si>
  <si>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</si>
  <si>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</si>
  <si>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</si>
  <si>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</si>
  <si>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</si>
  <si>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</si>
  <si>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</si>
  <si>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</si>
  <si>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</si>
  <si>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</si>
  <si>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</si>
  <si>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</si>
  <si>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</si>
  <si>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</si>
  <si>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</si>
  <si>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</si>
  <si>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</si>
  <si>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</si>
  <si>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</si>
  <si>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</si>
  <si>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</si>
  <si>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</si>
  <si>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</si>
  <si>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</si>
  <si>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</si>
  <si>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</si>
  <si>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</si>
  <si>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</si>
  <si>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</si>
  <si>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</si>
  <si>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</si>
  <si>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</si>
  <si>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</si>
  <si>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</si>
  <si>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</si>
  <si>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</si>
  <si>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</si>
  <si>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</si>
  <si>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</si>
  <si>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</si>
  <si>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</si>
  <si>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t>Végleges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</si>
  <si>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</si>
  <si>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</si>
  <si>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</si>
  <si>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</si>
  <si>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</si>
  <si>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</si>
  <si>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</si>
  <si>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</si>
  <si>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</si>
  <si>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</si>
  <si>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</si>
  <si>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</si>
  <si>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</si>
  <si>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</si>
  <si>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</si>
  <si>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</si>
  <si>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</si>
  <si>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</si>
  <si>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</si>
  <si>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</si>
  <si>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</si>
  <si>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</si>
  <si>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</si>
  <si>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</si>
  <si>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</si>
  <si>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</si>
  <si>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</si>
  <si>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</si>
  <si>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</si>
  <si>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</si>
  <si>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</si>
  <si>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</si>
  <si>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</si>
  <si>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</si>
  <si>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</si>
  <si>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</si>
  <si>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</si>
  <si>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</si>
  <si>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</si>
  <si>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</si>
  <si>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</si>
  <si>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</si>
  <si>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</si>
  <si>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</si>
  <si>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</si>
  <si>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</si>
  <si>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</si>
  <si>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</si>
  <si>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</si>
  <si>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</si>
  <si>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</si>
  <si>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</si>
  <si>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</si>
  <si>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</si>
  <si>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</si>
  <si>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</si>
  <si>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</si>
  <si>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</si>
  <si>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</si>
  <si>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</si>
  <si>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</si>
  <si>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</si>
  <si>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Rédicsi Iskolakörzet Gyermekeiért Alapítvány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</si>
  <si>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</si>
  <si>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</si>
  <si>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</si>
  <si>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</si>
  <si>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</si>
  <si>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</si>
  <si>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</si>
  <si>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</si>
  <si>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</si>
  <si>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</si>
  <si>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fogorvosi hozzájárulás 2016.</t>
  </si>
  <si>
    <t xml:space="preserve">   - háziorvosi hozzájárulás 2016.</t>
  </si>
  <si>
    <t xml:space="preserve">   - védőnői hozzájárulás 2016.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</si>
  <si>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</si>
  <si>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</si>
  <si>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</si>
  <si>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</si>
  <si>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</si>
  <si>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</si>
  <si>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</si>
  <si>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</si>
  <si>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</si>
  <si>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</si>
  <si>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t xml:space="preserve">   - ZALAVÍZ Zrt. vizdíj támogatás 2016. évi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</si>
  <si>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</si>
  <si>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</si>
  <si>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</si>
  <si>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</si>
  <si>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</si>
  <si>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</si>
  <si>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</si>
  <si>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</si>
  <si>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</si>
  <si>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</si>
  <si>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</si>
  <si>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</si>
  <si>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</si>
  <si>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t>- Terembérlet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</si>
  <si>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</si>
  <si>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</si>
  <si>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</si>
  <si>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</si>
  <si>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</si>
  <si>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</si>
  <si>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>2016. évi határozat</t>
  </si>
  <si>
    <t>2016. évi rendelet</t>
  </si>
  <si>
    <t>adatok Ft-ban</t>
  </si>
  <si>
    <t>ÖNKORMÁNYZATI KÖRNYEZETVÉDELMI ALAP</t>
  </si>
  <si>
    <t>Bevételek</t>
  </si>
  <si>
    <t>Előző évi maradvány</t>
  </si>
  <si>
    <t>Tárgyévi talajterhelési díj</t>
  </si>
  <si>
    <t>Környezetvédelmi bírság</t>
  </si>
  <si>
    <t>Kiadások</t>
  </si>
  <si>
    <t>Tárgyévi maradvány</t>
  </si>
  <si>
    <t xml:space="preserve"> - Szennyvízhálózat felújítása</t>
  </si>
  <si>
    <t xml:space="preserve"> - reprezentáció</t>
  </si>
  <si>
    <t>041236 Országos közfoglalkoztatási program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</si>
  <si>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</si>
  <si>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</si>
  <si>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</si>
  <si>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>RESZNEK KÖZSÉG ÖNKORMÁNYZATA 2016. ÉVI KÖLTSÉGVETÉSÉNEK</t>
  </si>
  <si>
    <t xml:space="preserve"> - Járda felújítása</t>
  </si>
  <si>
    <t xml:space="preserve"> - Ravatalozó felújítása</t>
  </si>
  <si>
    <t xml:space="preserve"> -Vizesblokk felújítás Művelődési Ház</t>
  </si>
  <si>
    <t xml:space="preserve"> - </t>
  </si>
  <si>
    <t xml:space="preserve"> - Start munka mintaprogram traktor</t>
  </si>
  <si>
    <t xml:space="preserve"> - Start munka mintaprogram függ.permetező</t>
  </si>
  <si>
    <t xml:space="preserve"> - Falugondnoki autó beszerzése</t>
  </si>
  <si>
    <t>011130 Önkormányzatok és önkormányzati hivatalok jogalkotó és általános igazgatási tevékenysége Képviselői t. díj</t>
  </si>
  <si>
    <t>041232 Start munka mintaprogram2015. évről áthúzódó</t>
  </si>
  <si>
    <t>041232 Start munka mintaprogram 2016-ban induló</t>
  </si>
  <si>
    <t>041237 Közfoglalkoztatás mintaprogram (Mg. földutak rendbetétele)</t>
  </si>
  <si>
    <t>045160 Közutak, hidak, alagutak üzemelt., fennt. (járda)</t>
  </si>
  <si>
    <t>066020 Város és községgazdálkodás</t>
  </si>
  <si>
    <t>081045 Szabadidósport tevékenység és támogatása</t>
  </si>
  <si>
    <t xml:space="preserve"> - személyhez nem köthető reprezentáció</t>
  </si>
  <si>
    <t>041237 Közfoglalkoztatási mintaprogram Start munka földbérlet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</si>
  <si>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</si>
  <si>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</si>
  <si>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</si>
  <si>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>- fejezeti kezelésű előirányzatoktól EU-s programok és azon hazai társfinanszírozása</t>
  </si>
  <si>
    <t xml:space="preserve"> - falugondnoki autó beszerzésének támogatása</t>
  </si>
  <si>
    <t xml:space="preserve">- </t>
  </si>
  <si>
    <t>- Lakbér, garázsbér</t>
  </si>
  <si>
    <t>- Egyéb helyiség bérbeadása</t>
  </si>
  <si>
    <t>- Egyéb helyiség bérbeadása hátralék</t>
  </si>
  <si>
    <t>- Földbérlet</t>
  </si>
  <si>
    <t xml:space="preserve">   - START programban előállított termékek értékesítése</t>
  </si>
  <si>
    <t xml:space="preserve"> - lakosságtól visszatérítendő lakásfelújítási kölcsön</t>
  </si>
  <si>
    <t xml:space="preserve">RESZNEK KÖZSÉG ÖNKORMÁNYZATA </t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</si>
  <si>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Kercsmár István polgármester</t>
    </r>
  </si>
  <si>
    <t>(: Kercsmár István :)</t>
  </si>
  <si>
    <t>RESZNEK KÖZSÉG ÖNKORMÁNYZATA ÁLTAL VAGY HOZZÁJÁRULÁSÁVAL</t>
  </si>
  <si>
    <r>
      <t xml:space="preserve">RESZNEK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</si>
  <si>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ezer Ft-ban)</t>
    </r>
  </si>
  <si>
    <r>
      <t xml:space="preserve">BEVÉTELEI </t>
    </r>
    <r>
      <rPr>
        <i/>
        <sz val="12"/>
        <rFont val="Times New Roman"/>
        <family val="1"/>
      </rPr>
      <t>(adatok Ft-ban)</t>
    </r>
  </si>
  <si>
    <t xml:space="preserve"> - Neon lámpa</t>
  </si>
  <si>
    <t xml:space="preserve"> - Mosógép </t>
  </si>
  <si>
    <t xml:space="preserve"> - Kávéfőző</t>
  </si>
  <si>
    <t>Likvid hitel</t>
  </si>
  <si>
    <t xml:space="preserve"> - ár és belvízvédelem dologi kiadás</t>
  </si>
  <si>
    <t xml:space="preserve"> - Hegesztő (Start bevételből)</t>
  </si>
  <si>
    <t>- Szolgáltató háznál tárolóhely létesítése (START bevételből)</t>
  </si>
  <si>
    <t xml:space="preserve"> - Létra  (START bevételből)</t>
  </si>
  <si>
    <t xml:space="preserve"> - Betonkeverő (START bevételből)</t>
  </si>
  <si>
    <t xml:space="preserve"> - Ütvefúró, csavarbehajtó, flexek (START bevételből)</t>
  </si>
  <si>
    <t xml:space="preserve"> - Szolgáltatóház (volt óvoda) felújítása (START bevételből)</t>
  </si>
  <si>
    <t xml:space="preserve"> - Kompresszor (Start bevételből)</t>
  </si>
  <si>
    <t xml:space="preserve"> - Falutábla virágládával</t>
  </si>
  <si>
    <t xml:space="preserve"> - Festékkeverő gép</t>
  </si>
  <si>
    <t xml:space="preserve"> - Telefon beszerzés</t>
  </si>
  <si>
    <t xml:space="preserve"> - Medicopter Alapítvány</t>
  </si>
  <si>
    <t xml:space="preserve"> - Mentőszolgálat alapítvány</t>
  </si>
  <si>
    <t xml:space="preserve">   - Munkaerőpiaci Alap Hosszabb időtartalmú közfoglalkoztatás</t>
  </si>
  <si>
    <t xml:space="preserve">   - Dr.Hetés Ferenc Rendelőintézet Lenti</t>
  </si>
  <si>
    <t>"</t>
  </si>
  <si>
    <t>5a</t>
  </si>
  <si>
    <t>5b</t>
  </si>
  <si>
    <t>37a</t>
  </si>
  <si>
    <t>37b</t>
  </si>
  <si>
    <t>37c</t>
  </si>
  <si>
    <t>37d</t>
  </si>
  <si>
    <t>37e</t>
  </si>
  <si>
    <t>37f</t>
  </si>
  <si>
    <t>37g</t>
  </si>
  <si>
    <t>37h</t>
  </si>
  <si>
    <t>Tény 06.30.</t>
  </si>
  <si>
    <t xml:space="preserve"> - 2014.évi elszámolásból szárm. Bev. </t>
  </si>
  <si>
    <t xml:space="preserve"> - 2015.évi elszámolásból szárm. Bev. </t>
  </si>
  <si>
    <t xml:space="preserve">   - Tüzifa értékesítés</t>
  </si>
  <si>
    <t xml:space="preserve">   - Jövedéki adó</t>
  </si>
  <si>
    <t xml:space="preserve"> - Alkoholszonda</t>
  </si>
  <si>
    <t xml:space="preserve"> - Garázs kapu készítés, felújítás</t>
  </si>
  <si>
    <t xml:space="preserve"> - Eke</t>
  </si>
  <si>
    <t>17a</t>
  </si>
  <si>
    <t>17b</t>
  </si>
  <si>
    <t>17c</t>
  </si>
  <si>
    <t xml:space="preserve"> - Vetőgép</t>
  </si>
  <si>
    <t xml:space="preserve"> - Orvosi rendelő villanyhálózat felújítás</t>
  </si>
  <si>
    <t>31a</t>
  </si>
  <si>
    <t>31b</t>
  </si>
  <si>
    <t>Mód. 08.31.</t>
  </si>
  <si>
    <t>Tény 09.30.</t>
  </si>
  <si>
    <t xml:space="preserve">   - Munkaerőpiaci Alap (közfoglalkoztatás) nyári diákmunka</t>
  </si>
  <si>
    <t xml:space="preserve">   - Parasztolimpia megrendezése Zm. Önk. </t>
  </si>
  <si>
    <t xml:space="preserve">   - Parasztolimpia megrendezése Gosztola önk.</t>
  </si>
  <si>
    <t xml:space="preserve"> -  Parasztolimpia működéséhez Strandtól átvét</t>
  </si>
  <si>
    <t>- Rendkívűli szoc.tám.</t>
  </si>
  <si>
    <t>Mód. 12….</t>
  </si>
  <si>
    <t xml:space="preserve"> - közutak, hidak üzemeltetése, átereszek tisztítása dologi kiadás</t>
  </si>
  <si>
    <t xml:space="preserve">   - Munkaerőpiaci Alap Start munka mintaprogram 2016-ról áthuzódó</t>
  </si>
  <si>
    <t xml:space="preserve">   - Munkaerőpiaci Alap Start munka mintaprogram 2017. évben induló</t>
  </si>
  <si>
    <t xml:space="preserve">   - fogorvosi hozzájárulás 2017.</t>
  </si>
  <si>
    <t xml:space="preserve">   - védőnői hozzájárulás 2016. elszámolás</t>
  </si>
  <si>
    <t xml:space="preserve">   - falugondnok 2017.</t>
  </si>
  <si>
    <t xml:space="preserve">   - településüzemeltetési feladatok ellátása 2017.</t>
  </si>
  <si>
    <t>RESZNEK KÖZSÉG ÖNKORMÁNYZATA 2017. ÉVI KÖLTSÉGVETÉSÉNEK</t>
  </si>
  <si>
    <t>041237 Közfoglalkoztatási mintaprogram Start munka 2017-ben induló</t>
  </si>
  <si>
    <t>041237 Közfoglalkoztatási mintaprogram Start munka 2016-ről áthúzódó</t>
  </si>
  <si>
    <t>041233 Hosszabb időtartamú közfoglalkoztatás  2016-ról</t>
  </si>
  <si>
    <t>011130 Önkormányzatok és önkormányzati hivatalok jogalkotó és általános igazgatási tevékenysége cafetéria</t>
  </si>
  <si>
    <t xml:space="preserve"> -  Temető parkoló felújítás</t>
  </si>
  <si>
    <t>Nagyértékű tárgyi eszköz beszerzés START pályázatban</t>
  </si>
  <si>
    <t xml:space="preserve"> - Szolgáltatóház (volt óvoda) felújítása (START bevétel önerő)</t>
  </si>
  <si>
    <t>- Szolgáltató háznál tárolóhely létesítése (STARTpályázat  bevételből)</t>
  </si>
  <si>
    <r>
      <t>2017. ÉVI KÖLTSÉGVETÉSE</t>
    </r>
    <r>
      <rPr>
        <i/>
        <sz val="12"/>
        <color indexed="8"/>
        <rFont val="Times New Roman"/>
        <family val="1"/>
      </rPr>
      <t xml:space="preserve"> (adatok Ft-ban)</t>
    </r>
  </si>
  <si>
    <r>
      <t>RESZNEK KÖZSÉG ÖNKORMÁNYZATA 2017.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</si>
  <si>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>Kisértékű tárgyi eszköz beszerzés START pályázatban</t>
  </si>
  <si>
    <t>- Közös Önkormányzati Hivatal felhalmozási kiadásaihoz átadás önkormányzatnak</t>
  </si>
  <si>
    <t xml:space="preserve">2017. ÉVI SAJÁT BEVÉTELEI, TOVÁBBÁ ADÓSSÁGOT KELETKEZTETŐ </t>
  </si>
  <si>
    <t>2020.</t>
  </si>
  <si>
    <r>
      <t>Resznek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2017. költségvetési évet követő három évre várható összegét az alábbiak szerint állapítja meg: </t>
    </r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</si>
  <si>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2017. december 31.</t>
    </r>
  </si>
  <si>
    <t>(: Balláné Kulcsár Mária :)</t>
  </si>
  <si>
    <t>jegyző</t>
  </si>
  <si>
    <t>2016-ban befolyt, 2017-ben átutalt talajterhelési díj</t>
  </si>
  <si>
    <t xml:space="preserve">   - Talajterhelési díj</t>
  </si>
  <si>
    <t>RESZNEK KÖZSÉG ÖNKORMÁNYZATA 2015-2017. ÉVI MŰKÖDÉSI ÉS FELHALMOZÁSI</t>
  </si>
  <si>
    <t xml:space="preserve">2015. Tény </t>
  </si>
  <si>
    <t>2016. várható tény</t>
  </si>
  <si>
    <t>2017. terv</t>
  </si>
  <si>
    <r>
      <t xml:space="preserve">RESZNEK KÖZSÉG ÖNKORMÁNYZATA 2017. ÉVI ELŐIRÁNYZAT-FELHASZNÁLÁSI TERVE </t>
    </r>
    <r>
      <rPr>
        <i/>
        <sz val="11"/>
        <rFont val="Times New Roman"/>
        <family val="1"/>
      </rPr>
      <t>(adatok Ft-ban)</t>
    </r>
  </si>
  <si>
    <t>Resznek Község Önkormányzata Képviselő-testületének 21/2017.(III.13.) határozata az önkormányzat saját bevételeinek és adósságot keletkeztető ügyleteiből eredő fizetési kötelezettségeinek a költségvetési évet követő három évre várható összegének megállapításáról</t>
  </si>
  <si>
    <r>
      <t xml:space="preserve">Resznek Község Önkormányzata 2017. évi közvetett támogatásai </t>
    </r>
    <r>
      <rPr>
        <i/>
        <sz val="12"/>
        <rFont val="Times New Roman"/>
        <family val="1"/>
      </rPr>
      <t>(adatok Ft-ban)</t>
    </r>
  </si>
  <si>
    <r>
      <t>A KÖLTSÉGVETÉSI ÉVET KÖVETŐ HÁROM ÉVRE</t>
    </r>
    <r>
      <rPr>
        <i/>
        <sz val="12"/>
        <rFont val="Times New Roman"/>
        <family val="1"/>
      </rPr>
      <t xml:space="preserve"> (adatok Ft-ban)</t>
    </r>
  </si>
  <si>
    <t>2017. évi határozat</t>
  </si>
  <si>
    <t>2017. évi rendelet</t>
  </si>
  <si>
    <t>Resznek Község Önkormányzata</t>
  </si>
  <si>
    <t>Polgármesteri hatáskörben történt módosítás</t>
  </si>
  <si>
    <t xml:space="preserve">adatok Ft-ban </t>
  </si>
  <si>
    <t>Bevétel:</t>
  </si>
  <si>
    <t>Kiadás:</t>
  </si>
  <si>
    <t>Belső átcsoportosítás:</t>
  </si>
  <si>
    <t>Terhelendő</t>
  </si>
  <si>
    <t>Jóváirandó</t>
  </si>
  <si>
    <t>(:Kercsmár István:)</t>
  </si>
  <si>
    <t>adatok  Ft-ban</t>
  </si>
  <si>
    <t>Összesen:</t>
  </si>
  <si>
    <t>Tartalék</t>
  </si>
  <si>
    <t>Előző évi költségvetési maradvány:</t>
  </si>
  <si>
    <t>dologi kiadás áfa</t>
  </si>
  <si>
    <t xml:space="preserve">dologi </t>
  </si>
  <si>
    <t>dologi áfa</t>
  </si>
  <si>
    <t>Zöldterület-kezelés</t>
  </si>
  <si>
    <t>dologi kiadás (karbantart.kisjav.)</t>
  </si>
  <si>
    <t>Rédics, 2017. március 31.</t>
  </si>
  <si>
    <t>2017.jmárcius 31.</t>
  </si>
  <si>
    <t>A helyi önk.előző évi elsz. származó kiadások 2015.év</t>
  </si>
  <si>
    <t>A helyi önk.előző évi elsz. származó kiadások</t>
  </si>
  <si>
    <t>K5021. A helyi önkormányzatok előző évi elszámolásából származó kiadások  2015. év</t>
  </si>
  <si>
    <t>Rédics, 2017. május 25.</t>
  </si>
  <si>
    <t>2017. március 31.</t>
  </si>
  <si>
    <t>29a</t>
  </si>
  <si>
    <t>29b</t>
  </si>
  <si>
    <t>Önkorm. igazg. és jogalkotás</t>
  </si>
  <si>
    <t>Egyéb felhalmozási célú támogatások államháztartáson kívülre</t>
  </si>
  <si>
    <t>- Medicopter Alapítvány támogatása</t>
  </si>
  <si>
    <t>Resznek Község Önkormányzata 2017. évi költségvetésének módosítása 
2017. június 2-től</t>
  </si>
  <si>
    <t>Mód. 06.02.</t>
  </si>
  <si>
    <t>O</t>
  </si>
  <si>
    <t>P</t>
  </si>
  <si>
    <t>Q</t>
  </si>
  <si>
    <t>R</t>
  </si>
  <si>
    <t xml:space="preserve">  pótkocsi</t>
  </si>
  <si>
    <t xml:space="preserve">  burgonyaültető</t>
  </si>
  <si>
    <t xml:space="preserve">   - kerekítési különbözet</t>
  </si>
  <si>
    <t>- Polgármesteri illetmény és tiszteletdíj különbözet támog.</t>
  </si>
  <si>
    <t>Laptop beszerzés háziorvos</t>
  </si>
  <si>
    <t>Mük.célú költségvet.tám.polgármesteri illetmény különb.</t>
  </si>
  <si>
    <t>Háziorvos informatikai eszköz beszerzéshez önk.tól átvét</t>
  </si>
  <si>
    <t>Beruházás</t>
  </si>
  <si>
    <t>Települési támogatások</t>
  </si>
  <si>
    <t>Háziorvos inform.eszköz laptop beszerzés</t>
  </si>
  <si>
    <t>Beruházás áfa</t>
  </si>
  <si>
    <t>Közműv.- közösségi és társ.részvétel fejlesztése</t>
  </si>
  <si>
    <t>személyi juttatás</t>
  </si>
  <si>
    <t>munk.járulék</t>
  </si>
  <si>
    <t xml:space="preserve">Önk.átad.háziorvos inform.eszköz vásárlásra </t>
  </si>
  <si>
    <t>Nem veszélyes (telep.) hulladék begyűjtése, szállítása, átrakása</t>
  </si>
  <si>
    <t xml:space="preserve">Szociális étkeztetés </t>
  </si>
  <si>
    <t>Szabadidősport tevékenység és támogatása</t>
  </si>
  <si>
    <t>Rédics, 2017. július 3.</t>
  </si>
  <si>
    <t xml:space="preserve"> - Háziorvos informatikai eszköz vásárlásra </t>
  </si>
  <si>
    <t>28a</t>
  </si>
  <si>
    <t xml:space="preserve"> - háziorvos informatikai gép beszerzéshez önktól.átvét</t>
  </si>
  <si>
    <t>S</t>
  </si>
  <si>
    <t>T</t>
  </si>
  <si>
    <t>U</t>
  </si>
  <si>
    <t>V</t>
  </si>
  <si>
    <t>W</t>
  </si>
  <si>
    <t>X</t>
  </si>
  <si>
    <t>Y</t>
  </si>
  <si>
    <t>Z</t>
  </si>
  <si>
    <t>Mód. 07.13.</t>
  </si>
  <si>
    <t>Mód.  07.13.</t>
  </si>
  <si>
    <t xml:space="preserve"> Rendsz. gyermekvéd. kedv-ben részesülők</t>
  </si>
  <si>
    <t>Resznek Község Önkormányzata 2017. évi költségvetésének módosítása 
2017. július 13-tól</t>
  </si>
  <si>
    <t>természetbeni támog.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</si>
</sst>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#,##0.0"/>
    <numFmt numFmtId="170" formatCode="0.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sz val="10"/>
      <name val="Calibri"/>
      <family val="2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8" borderId="7" applyNumberFormat="0" applyFont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70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6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7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0" applyFont="1" applyFill="1" applyBorder="1" applyAlignment="1">
      <alignment horizontal="center" vertical="center" wrapText="1"/>
      <protection/>
    </xf>
    <xf numFmtId="3" fontId="4" fillId="33" borderId="10" xfId="70" applyNumberFormat="1" applyFont="1" applyFill="1" applyBorder="1" applyAlignment="1">
      <alignment horizontal="right" vertical="center" wrapText="1"/>
      <protection/>
    </xf>
    <xf numFmtId="3" fontId="4" fillId="33" borderId="10" xfId="70" applyNumberFormat="1" applyFont="1" applyFill="1" applyBorder="1" applyAlignment="1">
      <alignment horizontal="center" vertical="center" wrapText="1"/>
      <protection/>
    </xf>
    <xf numFmtId="0" fontId="4" fillId="33" borderId="10" xfId="70" applyFont="1" applyFill="1" applyBorder="1" applyAlignment="1">
      <alignment horizontal="left" vertical="center" wrapText="1"/>
      <protection/>
    </xf>
    <xf numFmtId="0" fontId="3" fillId="33" borderId="10" xfId="70" applyFont="1" applyFill="1" applyBorder="1" applyAlignment="1">
      <alignment horizontal="left" vertical="center" wrapText="1"/>
      <protection/>
    </xf>
    <xf numFmtId="0" fontId="5" fillId="33" borderId="10" xfId="70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0" applyNumberFormat="1" applyFont="1" applyFill="1" applyBorder="1" applyAlignment="1">
      <alignment horizontal="right" vertical="center" wrapText="1"/>
      <protection/>
    </xf>
    <xf numFmtId="3" fontId="3" fillId="33" borderId="10" xfId="70" applyNumberFormat="1" applyFont="1" applyFill="1" applyBorder="1" applyAlignment="1">
      <alignment horizontal="right" vertical="center" wrapText="1"/>
      <protection/>
    </xf>
    <xf numFmtId="3" fontId="4" fillId="0" borderId="10" xfId="70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0" applyFont="1" applyFill="1" applyBorder="1" applyAlignment="1">
      <alignment horizontal="center"/>
      <protection/>
    </xf>
    <xf numFmtId="3" fontId="3" fillId="0" borderId="10" xfId="70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77" fillId="0" borderId="0" xfId="0" applyFont="1" applyAlignment="1">
      <alignment/>
    </xf>
    <xf numFmtId="0" fontId="78" fillId="0" borderId="0" xfId="64" applyFont="1" applyAlignment="1">
      <alignment wrapText="1"/>
      <protection/>
    </xf>
    <xf numFmtId="0" fontId="79" fillId="0" borderId="0" xfId="64" applyFont="1">
      <alignment/>
      <protection/>
    </xf>
    <xf numFmtId="0" fontId="80" fillId="0" borderId="10" xfId="64" applyFont="1" applyBorder="1">
      <alignment/>
      <protection/>
    </xf>
    <xf numFmtId="0" fontId="80" fillId="0" borderId="0" xfId="64" applyFont="1">
      <alignment/>
      <protection/>
    </xf>
    <xf numFmtId="3" fontId="81" fillId="0" borderId="0" xfId="64" applyNumberFormat="1" applyFont="1" applyAlignment="1">
      <alignment vertical="center"/>
      <protection/>
    </xf>
    <xf numFmtId="3" fontId="82" fillId="0" borderId="11" xfId="64" applyNumberFormat="1" applyFont="1" applyBorder="1" applyAlignment="1">
      <alignment horizontal="left" vertical="center" wrapText="1"/>
      <protection/>
    </xf>
    <xf numFmtId="3" fontId="83" fillId="0" borderId="10" xfId="64" applyNumberFormat="1" applyFont="1" applyBorder="1" applyAlignment="1">
      <alignment horizontal="center" vertical="center" wrapText="1"/>
      <protection/>
    </xf>
    <xf numFmtId="3" fontId="78" fillId="0" borderId="0" xfId="64" applyNumberFormat="1" applyFont="1" applyAlignment="1">
      <alignment wrapText="1"/>
      <protection/>
    </xf>
    <xf numFmtId="3" fontId="78" fillId="0" borderId="0" xfId="64" applyNumberFormat="1" applyFont="1">
      <alignment/>
      <protection/>
    </xf>
    <xf numFmtId="3" fontId="78" fillId="0" borderId="10" xfId="64" applyNumberFormat="1" applyFont="1" applyBorder="1" applyAlignment="1">
      <alignment wrapText="1"/>
      <protection/>
    </xf>
    <xf numFmtId="3" fontId="79" fillId="0" borderId="10" xfId="64" applyNumberFormat="1" applyFont="1" applyBorder="1">
      <alignment/>
      <protection/>
    </xf>
    <xf numFmtId="3" fontId="79" fillId="0" borderId="0" xfId="64" applyNumberFormat="1" applyFont="1">
      <alignment/>
      <protection/>
    </xf>
    <xf numFmtId="3" fontId="78" fillId="0" borderId="10" xfId="64" applyNumberFormat="1" applyFont="1" applyBorder="1" applyAlignment="1">
      <alignment vertical="center" wrapText="1"/>
      <protection/>
    </xf>
    <xf numFmtId="3" fontId="83" fillId="0" borderId="10" xfId="64" applyNumberFormat="1" applyFont="1" applyBorder="1" applyAlignment="1">
      <alignment wrapText="1"/>
      <protection/>
    </xf>
    <xf numFmtId="3" fontId="80" fillId="0" borderId="10" xfId="64" applyNumberFormat="1" applyFont="1" applyBorder="1">
      <alignment/>
      <protection/>
    </xf>
    <xf numFmtId="3" fontId="80" fillId="0" borderId="0" xfId="64" applyNumberFormat="1" applyFont="1">
      <alignment/>
      <protection/>
    </xf>
    <xf numFmtId="3" fontId="83" fillId="0" borderId="10" xfId="64" applyNumberFormat="1" applyFont="1" applyBorder="1" applyAlignment="1">
      <alignment vertical="center" wrapText="1"/>
      <protection/>
    </xf>
    <xf numFmtId="3" fontId="83" fillId="0" borderId="10" xfId="64" applyNumberFormat="1" applyFont="1" applyBorder="1" applyAlignment="1">
      <alignment vertical="top" wrapText="1"/>
      <protection/>
    </xf>
    <xf numFmtId="3" fontId="17" fillId="0" borderId="0" xfId="64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5" fillId="0" borderId="10" xfId="70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0" applyFont="1" applyFill="1" applyBorder="1" applyAlignment="1">
      <alignment horizontal="center" vertical="center"/>
      <protection/>
    </xf>
    <xf numFmtId="0" fontId="79" fillId="0" borderId="10" xfId="64" applyFont="1" applyBorder="1" applyAlignment="1">
      <alignment wrapText="1"/>
      <protection/>
    </xf>
    <xf numFmtId="3" fontId="4" fillId="0" borderId="13" xfId="70" applyNumberFormat="1" applyFont="1" applyFill="1" applyBorder="1" applyAlignment="1">
      <alignment horizontal="right" wrapText="1"/>
      <protection/>
    </xf>
    <xf numFmtId="0" fontId="80" fillId="0" borderId="10" xfId="64" applyFont="1" applyBorder="1" applyAlignment="1">
      <alignment wrapText="1"/>
      <protection/>
    </xf>
    <xf numFmtId="0" fontId="80" fillId="0" borderId="10" xfId="64" applyFont="1" applyBorder="1" applyAlignment="1">
      <alignment vertical="top" wrapText="1"/>
      <protection/>
    </xf>
    <xf numFmtId="0" fontId="13" fillId="0" borderId="0" xfId="67" applyFill="1">
      <alignment/>
      <protection/>
    </xf>
    <xf numFmtId="0" fontId="3" fillId="0" borderId="0" xfId="68" applyFont="1" applyFill="1" applyAlignment="1">
      <alignment horizontal="center"/>
      <protection/>
    </xf>
    <xf numFmtId="0" fontId="4" fillId="0" borderId="0" xfId="68" applyFont="1" applyFill="1">
      <alignment/>
      <protection/>
    </xf>
    <xf numFmtId="0" fontId="4" fillId="0" borderId="11" xfId="68" applyFont="1" applyFill="1" applyBorder="1" applyAlignment="1">
      <alignment horizontal="center"/>
      <protection/>
    </xf>
    <xf numFmtId="0" fontId="13" fillId="0" borderId="0" xfId="67">
      <alignment/>
      <protection/>
    </xf>
    <xf numFmtId="0" fontId="4" fillId="0" borderId="0" xfId="68" applyFont="1">
      <alignment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8" fillId="0" borderId="0" xfId="68" applyFont="1">
      <alignment/>
      <protection/>
    </xf>
    <xf numFmtId="0" fontId="4" fillId="0" borderId="10" xfId="68" applyFont="1" applyFill="1" applyBorder="1" applyAlignment="1">
      <alignment/>
      <protection/>
    </xf>
    <xf numFmtId="3" fontId="4" fillId="0" borderId="10" xfId="68" applyNumberFormat="1" applyFont="1" applyBorder="1" applyAlignment="1">
      <alignment/>
      <protection/>
    </xf>
    <xf numFmtId="3" fontId="10" fillId="0" borderId="10" xfId="68" applyNumberFormat="1" applyFont="1" applyBorder="1" applyAlignment="1">
      <alignment/>
      <protection/>
    </xf>
    <xf numFmtId="3" fontId="8" fillId="0" borderId="10" xfId="68" applyNumberFormat="1" applyFont="1" applyBorder="1" applyAlignment="1">
      <alignment/>
      <protection/>
    </xf>
    <xf numFmtId="3" fontId="5" fillId="33" borderId="10" xfId="70" applyNumberFormat="1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wrapText="1"/>
      <protection/>
    </xf>
    <xf numFmtId="3" fontId="79" fillId="0" borderId="0" xfId="64" applyNumberFormat="1" applyFont="1" applyAlignment="1">
      <alignment horizontal="center"/>
      <protection/>
    </xf>
    <xf numFmtId="0" fontId="5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 wrapText="1"/>
      <protection/>
    </xf>
    <xf numFmtId="0" fontId="21" fillId="0" borderId="10" xfId="70" applyFont="1" applyFill="1" applyBorder="1" applyAlignment="1">
      <alignment wrapText="1"/>
      <protection/>
    </xf>
    <xf numFmtId="0" fontId="23" fillId="0" borderId="10" xfId="70" applyFont="1" applyFill="1" applyBorder="1" applyAlignment="1">
      <alignment wrapText="1"/>
      <protection/>
    </xf>
    <xf numFmtId="3" fontId="11" fillId="33" borderId="10" xfId="70" applyNumberFormat="1" applyFont="1" applyFill="1" applyBorder="1" applyAlignment="1">
      <alignment horizontal="center" vertical="center" wrapText="1"/>
      <protection/>
    </xf>
    <xf numFmtId="0" fontId="8" fillId="33" borderId="10" xfId="70" applyFont="1" applyFill="1" applyBorder="1" applyAlignment="1">
      <alignment horizontal="left" vertical="center" wrapText="1"/>
      <protection/>
    </xf>
    <xf numFmtId="0" fontId="7" fillId="33" borderId="10" xfId="70" applyFont="1" applyFill="1" applyBorder="1" applyAlignment="1">
      <alignment horizontal="left" vertical="center" wrapText="1"/>
      <protection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3" fillId="0" borderId="10" xfId="68" applyFont="1" applyFill="1" applyBorder="1" applyAlignment="1">
      <alignment horizontal="center" vertical="center"/>
      <protection/>
    </xf>
    <xf numFmtId="0" fontId="4" fillId="0" borderId="10" xfId="68" applyFont="1" applyFill="1" applyBorder="1" applyAlignment="1">
      <alignment horizontal="left" wrapText="1"/>
      <protection/>
    </xf>
    <xf numFmtId="0" fontId="4" fillId="0" borderId="10" xfId="68" applyFont="1" applyFill="1" applyBorder="1" applyAlignment="1">
      <alignment horizontal="left"/>
      <protection/>
    </xf>
    <xf numFmtId="0" fontId="4" fillId="0" borderId="10" xfId="68" applyFont="1" applyBorder="1" applyAlignment="1">
      <alignment vertical="top" wrapText="1"/>
      <protection/>
    </xf>
    <xf numFmtId="0" fontId="10" fillId="0" borderId="10" xfId="68" applyFont="1" applyBorder="1" applyAlignment="1" quotePrefix="1">
      <alignment vertical="top" wrapText="1"/>
      <protection/>
    </xf>
    <xf numFmtId="0" fontId="8" fillId="0" borderId="10" xfId="68" applyFont="1" applyBorder="1" applyAlignment="1" quotePrefix="1">
      <alignment vertical="top" wrapText="1"/>
      <protection/>
    </xf>
    <xf numFmtId="0" fontId="3" fillId="0" borderId="10" xfId="68" applyFont="1" applyBorder="1" applyAlignment="1">
      <alignment vertical="top" wrapText="1"/>
      <protection/>
    </xf>
    <xf numFmtId="3" fontId="4" fillId="33" borderId="10" xfId="70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/>
      <protection/>
    </xf>
    <xf numFmtId="0" fontId="4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>
      <alignment horizontal="center" vertical="center"/>
      <protection/>
    </xf>
    <xf numFmtId="0" fontId="3" fillId="0" borderId="10" xfId="70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vertical="center" wrapText="1"/>
      <protection/>
    </xf>
    <xf numFmtId="0" fontId="5" fillId="0" borderId="10" xfId="70" applyFont="1" applyFill="1" applyBorder="1" applyAlignment="1">
      <alignment vertical="center" wrapText="1"/>
      <protection/>
    </xf>
    <xf numFmtId="0" fontId="10" fillId="0" borderId="10" xfId="70" applyFont="1" applyFill="1" applyBorder="1" applyAlignment="1">
      <alignment horizontal="left" vertical="center" wrapText="1"/>
      <protection/>
    </xf>
    <xf numFmtId="0" fontId="4" fillId="0" borderId="10" xfId="70" applyFont="1" applyFill="1" applyBorder="1" applyAlignment="1">
      <alignment vertical="center"/>
      <protection/>
    </xf>
    <xf numFmtId="3" fontId="16" fillId="33" borderId="10" xfId="70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3" fontId="83" fillId="0" borderId="0" xfId="64" applyNumberFormat="1" applyFont="1" applyBorder="1" applyAlignment="1">
      <alignment vertical="center" wrapText="1"/>
      <protection/>
    </xf>
    <xf numFmtId="3" fontId="80" fillId="0" borderId="0" xfId="64" applyNumberFormat="1" applyFont="1" applyBorder="1">
      <alignment/>
      <protection/>
    </xf>
    <xf numFmtId="3" fontId="20" fillId="0" borderId="0" xfId="64" applyNumberFormat="1" applyFont="1" applyAlignment="1">
      <alignment wrapText="1"/>
      <protection/>
    </xf>
    <xf numFmtId="0" fontId="4" fillId="33" borderId="10" xfId="70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0" applyFont="1" applyFill="1" applyBorder="1" applyAlignment="1">
      <alignment horizontal="center" wrapText="1"/>
      <protection/>
    </xf>
    <xf numFmtId="0" fontId="22" fillId="0" borderId="10" xfId="70" applyFont="1" applyFill="1" applyBorder="1" applyAlignment="1">
      <alignment horizontal="center" wrapText="1"/>
      <protection/>
    </xf>
    <xf numFmtId="0" fontId="16" fillId="33" borderId="10" xfId="70" applyFont="1" applyFill="1" applyBorder="1" applyAlignment="1">
      <alignment horizontal="left" vertical="center" wrapText="1"/>
      <protection/>
    </xf>
    <xf numFmtId="0" fontId="22" fillId="0" borderId="10" xfId="70" applyFont="1" applyFill="1" applyBorder="1" applyAlignment="1">
      <alignment horizontal="center"/>
      <protection/>
    </xf>
    <xf numFmtId="0" fontId="4" fillId="0" borderId="10" xfId="70" applyFont="1" applyFill="1" applyBorder="1" applyAlignment="1" quotePrefix="1">
      <alignment horizontal="center"/>
      <protection/>
    </xf>
    <xf numFmtId="3" fontId="3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 horizontal="left" wrapText="1"/>
      <protection/>
    </xf>
    <xf numFmtId="0" fontId="84" fillId="0" borderId="10" xfId="70" applyFont="1" applyFill="1" applyBorder="1" applyAlignment="1" quotePrefix="1">
      <alignment wrapText="1"/>
      <protection/>
    </xf>
    <xf numFmtId="0" fontId="84" fillId="0" borderId="10" xfId="70" applyFont="1" applyFill="1" applyBorder="1" applyAlignment="1">
      <alignment wrapText="1"/>
      <protection/>
    </xf>
    <xf numFmtId="0" fontId="84" fillId="0" borderId="10" xfId="70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85" fillId="0" borderId="10" xfId="70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0" applyNumberFormat="1" applyFont="1" applyFill="1" applyBorder="1" applyAlignment="1">
      <alignment horizontal="right" vertical="center" wrapText="1"/>
      <protection/>
    </xf>
    <xf numFmtId="3" fontId="83" fillId="0" borderId="14" xfId="64" applyNumberFormat="1" applyFont="1" applyBorder="1" applyAlignment="1">
      <alignment horizontal="center" vertical="center" wrapText="1"/>
      <protection/>
    </xf>
    <xf numFmtId="0" fontId="8" fillId="0" borderId="10" xfId="70" applyFont="1" applyFill="1" applyBorder="1" applyAlignment="1">
      <alignment vertical="center" wrapText="1"/>
      <protection/>
    </xf>
    <xf numFmtId="3" fontId="82" fillId="0" borderId="0" xfId="64" applyNumberFormat="1" applyFont="1" applyBorder="1" applyAlignment="1">
      <alignment horizontal="left" vertical="center" wrapText="1"/>
      <protection/>
    </xf>
    <xf numFmtId="3" fontId="82" fillId="0" borderId="0" xfId="64" applyNumberFormat="1" applyFont="1" applyBorder="1" applyAlignment="1">
      <alignment vertical="center" wrapText="1"/>
      <protection/>
    </xf>
    <xf numFmtId="0" fontId="4" fillId="33" borderId="10" xfId="70" applyFont="1" applyFill="1" applyBorder="1" applyAlignment="1" quotePrefix="1">
      <alignment horizontal="left" vertical="center" wrapText="1"/>
      <protection/>
    </xf>
    <xf numFmtId="0" fontId="16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 quotePrefix="1">
      <alignment horizontal="left" wrapText="1" indent="2"/>
      <protection/>
    </xf>
    <xf numFmtId="0" fontId="4" fillId="0" borderId="10" xfId="70" applyFont="1" applyFill="1" applyBorder="1" applyAlignment="1" quotePrefix="1">
      <alignment horizontal="left" wrapText="1" indent="3"/>
      <protection/>
    </xf>
    <xf numFmtId="3" fontId="82" fillId="0" borderId="0" xfId="64" applyNumberFormat="1" applyFont="1" applyBorder="1" applyAlignment="1">
      <alignment horizontal="left" vertical="center" wrapText="1"/>
      <protection/>
    </xf>
    <xf numFmtId="3" fontId="86" fillId="0" borderId="11" xfId="64" applyNumberFormat="1" applyFont="1" applyBorder="1" applyAlignment="1">
      <alignment horizontal="right" vertical="center"/>
      <protection/>
    </xf>
    <xf numFmtId="0" fontId="4" fillId="33" borderId="10" xfId="70" applyFont="1" applyFill="1" applyBorder="1" applyAlignment="1">
      <alignment horizontal="center"/>
      <protection/>
    </xf>
    <xf numFmtId="3" fontId="4" fillId="33" borderId="10" xfId="70" applyNumberFormat="1" applyFont="1" applyFill="1" applyBorder="1" applyAlignment="1">
      <alignment horizontal="center" wrapText="1"/>
      <protection/>
    </xf>
    <xf numFmtId="3" fontId="4" fillId="33" borderId="10" xfId="70" applyNumberFormat="1" applyFont="1" applyFill="1" applyBorder="1" applyAlignment="1">
      <alignment horizontal="right" wrapText="1"/>
      <protection/>
    </xf>
    <xf numFmtId="3" fontId="3" fillId="33" borderId="10" xfId="70" applyNumberFormat="1" applyFont="1" applyFill="1" applyBorder="1" applyAlignment="1">
      <alignment wrapText="1"/>
      <protection/>
    </xf>
    <xf numFmtId="3" fontId="3" fillId="33" borderId="10" xfId="70" applyNumberFormat="1" applyFont="1" applyFill="1" applyBorder="1" applyAlignment="1">
      <alignment horizontal="right" wrapText="1"/>
      <protection/>
    </xf>
    <xf numFmtId="3" fontId="5" fillId="33" borderId="10" xfId="70" applyNumberFormat="1" applyFont="1" applyFill="1" applyBorder="1" applyAlignment="1">
      <alignment wrapText="1"/>
      <protection/>
    </xf>
    <xf numFmtId="3" fontId="5" fillId="33" borderId="10" xfId="70" applyNumberFormat="1" applyFont="1" applyFill="1" applyBorder="1" applyAlignment="1">
      <alignment horizontal="right" wrapText="1"/>
      <protection/>
    </xf>
    <xf numFmtId="0" fontId="21" fillId="0" borderId="10" xfId="70" applyFont="1" applyFill="1" applyBorder="1" applyAlignment="1">
      <alignment vertical="center" wrapText="1"/>
      <protection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53" fillId="0" borderId="0" xfId="0" applyFont="1" applyAlignment="1">
      <alignment/>
    </xf>
    <xf numFmtId="0" fontId="4" fillId="0" borderId="10" xfId="70" applyFont="1" applyFill="1" applyBorder="1" applyAlignment="1">
      <alignment/>
      <protection/>
    </xf>
    <xf numFmtId="3" fontId="4" fillId="0" borderId="0" xfId="0" applyNumberFormat="1" applyFont="1" applyFill="1" applyAlignment="1">
      <alignment/>
    </xf>
    <xf numFmtId="0" fontId="77" fillId="0" borderId="0" xfId="0" applyFont="1" applyAlignment="1">
      <alignment horizontal="right"/>
    </xf>
    <xf numFmtId="0" fontId="76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3" fontId="85" fillId="0" borderId="10" xfId="0" applyNumberFormat="1" applyFont="1" applyFill="1" applyBorder="1" applyAlignment="1">
      <alignment vertical="center" wrapText="1"/>
    </xf>
    <xf numFmtId="3" fontId="87" fillId="0" borderId="10" xfId="0" applyNumberFormat="1" applyFont="1" applyFill="1" applyBorder="1" applyAlignment="1">
      <alignment vertical="center" wrapText="1"/>
    </xf>
    <xf numFmtId="3" fontId="85" fillId="33" borderId="10" xfId="70" applyNumberFormat="1" applyFont="1" applyFill="1" applyBorder="1" applyAlignment="1">
      <alignment horizontal="right" vertical="center" wrapText="1"/>
      <protection/>
    </xf>
    <xf numFmtId="3" fontId="4" fillId="0" borderId="10" xfId="0" applyNumberFormat="1" applyFont="1" applyFill="1" applyBorder="1" applyAlignment="1">
      <alignment horizontal="center" vertical="center"/>
    </xf>
    <xf numFmtId="3" fontId="88" fillId="0" borderId="10" xfId="70" applyNumberFormat="1" applyFont="1" applyFill="1" applyBorder="1" applyAlignment="1">
      <alignment wrapText="1"/>
      <protection/>
    </xf>
    <xf numFmtId="3" fontId="85" fillId="0" borderId="10" xfId="70" applyNumberFormat="1" applyFont="1" applyFill="1" applyBorder="1" applyAlignment="1">
      <alignment wrapText="1"/>
      <protection/>
    </xf>
    <xf numFmtId="3" fontId="85" fillId="0" borderId="10" xfId="70" applyNumberFormat="1" applyFont="1" applyFill="1" applyBorder="1" applyAlignment="1">
      <alignment horizontal="right" wrapText="1"/>
      <protection/>
    </xf>
    <xf numFmtId="3" fontId="49" fillId="0" borderId="0" xfId="0" applyNumberFormat="1" applyFont="1" applyAlignment="1">
      <alignment/>
    </xf>
    <xf numFmtId="0" fontId="71" fillId="0" borderId="0" xfId="0" applyFont="1" applyFill="1" applyAlignment="1">
      <alignment/>
    </xf>
    <xf numFmtId="3" fontId="71" fillId="0" borderId="0" xfId="0" applyNumberFormat="1" applyFont="1" applyFill="1" applyAlignment="1">
      <alignment/>
    </xf>
    <xf numFmtId="0" fontId="76" fillId="0" borderId="0" xfId="0" applyFont="1" applyFill="1" applyAlignment="1">
      <alignment/>
    </xf>
    <xf numFmtId="0" fontId="71" fillId="0" borderId="0" xfId="0" applyFont="1" applyAlignment="1">
      <alignment/>
    </xf>
    <xf numFmtId="3" fontId="71" fillId="0" borderId="0" xfId="0" applyNumberFormat="1" applyFont="1" applyAlignment="1">
      <alignment/>
    </xf>
    <xf numFmtId="16" fontId="0" fillId="0" borderId="0" xfId="0" applyNumberFormat="1" applyAlignment="1">
      <alignment/>
    </xf>
    <xf numFmtId="0" fontId="22" fillId="0" borderId="0" xfId="69" applyFont="1" applyFill="1">
      <alignment/>
      <protection/>
    </xf>
    <xf numFmtId="0" fontId="22" fillId="0" borderId="0" xfId="69" applyFont="1">
      <alignment/>
      <protection/>
    </xf>
    <xf numFmtId="0" fontId="22" fillId="0" borderId="0" xfId="69" applyFont="1" applyAlignment="1">
      <alignment horizontal="right"/>
      <protection/>
    </xf>
    <xf numFmtId="0" fontId="21" fillId="0" borderId="0" xfId="69" applyFont="1">
      <alignment/>
      <protection/>
    </xf>
    <xf numFmtId="0" fontId="76" fillId="0" borderId="11" xfId="0" applyFont="1" applyBorder="1" applyAlignment="1">
      <alignment/>
    </xf>
    <xf numFmtId="0" fontId="89" fillId="0" borderId="0" xfId="0" applyFont="1" applyAlignment="1">
      <alignment/>
    </xf>
    <xf numFmtId="3" fontId="89" fillId="0" borderId="0" xfId="0" applyNumberFormat="1" applyFont="1" applyAlignment="1">
      <alignment/>
    </xf>
    <xf numFmtId="3" fontId="76" fillId="0" borderId="11" xfId="0" applyNumberFormat="1" applyFont="1" applyBorder="1" applyAlignment="1">
      <alignment/>
    </xf>
    <xf numFmtId="3" fontId="76" fillId="0" borderId="0" xfId="0" applyNumberFormat="1" applyFont="1" applyAlignment="1">
      <alignment/>
    </xf>
    <xf numFmtId="0" fontId="76" fillId="0" borderId="15" xfId="0" applyFont="1" applyBorder="1" applyAlignment="1">
      <alignment/>
    </xf>
    <xf numFmtId="0" fontId="76" fillId="0" borderId="0" xfId="0" applyFont="1" applyBorder="1" applyAlignment="1">
      <alignment/>
    </xf>
    <xf numFmtId="0" fontId="81" fillId="0" borderId="0" xfId="0" applyFont="1" applyBorder="1" applyAlignment="1">
      <alignment/>
    </xf>
    <xf numFmtId="3" fontId="76" fillId="0" borderId="0" xfId="0" applyNumberFormat="1" applyFont="1" applyBorder="1" applyAlignment="1">
      <alignment/>
    </xf>
    <xf numFmtId="0" fontId="4" fillId="0" borderId="0" xfId="69" applyFont="1" applyFill="1" applyBorder="1">
      <alignment/>
      <protection/>
    </xf>
    <xf numFmtId="3" fontId="4" fillId="0" borderId="0" xfId="69" applyNumberFormat="1" applyFont="1" applyFill="1" applyBorder="1">
      <alignment/>
      <protection/>
    </xf>
    <xf numFmtId="3" fontId="4" fillId="0" borderId="0" xfId="69" applyNumberFormat="1" applyFont="1" applyFill="1" applyBorder="1" applyAlignment="1">
      <alignment horizontal="left" wrapText="1"/>
      <protection/>
    </xf>
    <xf numFmtId="0" fontId="5" fillId="0" borderId="0" xfId="69" applyFont="1" applyFill="1" applyBorder="1">
      <alignment/>
      <protection/>
    </xf>
    <xf numFmtId="0" fontId="89" fillId="0" borderId="0" xfId="0" applyFont="1" applyBorder="1" applyAlignment="1">
      <alignment/>
    </xf>
    <xf numFmtId="3" fontId="5" fillId="0" borderId="0" xfId="69" applyNumberFormat="1" applyFont="1" applyFill="1" applyBorder="1">
      <alignment/>
      <protection/>
    </xf>
    <xf numFmtId="3" fontId="5" fillId="0" borderId="0" xfId="69" applyNumberFormat="1" applyFont="1" applyFill="1" applyBorder="1" applyAlignment="1">
      <alignment horizontal="left" wrapText="1"/>
      <protection/>
    </xf>
    <xf numFmtId="3" fontId="89" fillId="0" borderId="0" xfId="0" applyNumberFormat="1" applyFont="1" applyBorder="1" applyAlignment="1">
      <alignment/>
    </xf>
    <xf numFmtId="3" fontId="4" fillId="0" borderId="0" xfId="69" applyNumberFormat="1" applyFont="1" applyFill="1" applyBorder="1" applyAlignment="1">
      <alignment horizontal="right" wrapText="1"/>
      <protection/>
    </xf>
    <xf numFmtId="3" fontId="4" fillId="0" borderId="11" xfId="69" applyNumberFormat="1" applyFont="1" applyFill="1" applyBorder="1">
      <alignment/>
      <protection/>
    </xf>
    <xf numFmtId="3" fontId="4" fillId="0" borderId="11" xfId="69" applyNumberFormat="1" applyFont="1" applyFill="1" applyBorder="1" applyAlignment="1">
      <alignment horizontal="right" wrapText="1"/>
      <protection/>
    </xf>
    <xf numFmtId="3" fontId="4" fillId="0" borderId="15" xfId="69" applyNumberFormat="1" applyFont="1" applyFill="1" applyBorder="1">
      <alignment/>
      <protection/>
    </xf>
    <xf numFmtId="3" fontId="4" fillId="0" borderId="15" xfId="69" applyNumberFormat="1" applyFont="1" applyFill="1" applyBorder="1" applyAlignment="1">
      <alignment horizontal="right" wrapText="1"/>
      <protection/>
    </xf>
    <xf numFmtId="3" fontId="3" fillId="0" borderId="0" xfId="69" applyNumberFormat="1" applyFont="1" applyFill="1" applyBorder="1" applyAlignment="1">
      <alignment horizontal="right" wrapText="1"/>
      <protection/>
    </xf>
    <xf numFmtId="0" fontId="81" fillId="0" borderId="0" xfId="0" applyFont="1" applyAlignment="1">
      <alignment/>
    </xf>
    <xf numFmtId="3" fontId="81" fillId="0" borderId="0" xfId="0" applyNumberFormat="1" applyFont="1" applyAlignment="1">
      <alignment/>
    </xf>
    <xf numFmtId="0" fontId="90" fillId="0" borderId="0" xfId="0" applyFont="1" applyAlignment="1">
      <alignment/>
    </xf>
    <xf numFmtId="3" fontId="4" fillId="0" borderId="0" xfId="69" applyNumberFormat="1" applyFont="1">
      <alignment/>
      <protection/>
    </xf>
    <xf numFmtId="0" fontId="4" fillId="0" borderId="11" xfId="69" applyFont="1" applyFill="1" applyBorder="1">
      <alignment/>
      <protection/>
    </xf>
    <xf numFmtId="3" fontId="76" fillId="0" borderId="11" xfId="0" applyNumberFormat="1" applyFont="1" applyBorder="1" applyAlignment="1">
      <alignment vertical="center"/>
    </xf>
    <xf numFmtId="0" fontId="4" fillId="0" borderId="0" xfId="69" applyFont="1" applyBorder="1">
      <alignment/>
      <protection/>
    </xf>
    <xf numFmtId="3" fontId="4" fillId="0" borderId="0" xfId="69" applyNumberFormat="1" applyFont="1" applyBorder="1">
      <alignment/>
      <protection/>
    </xf>
    <xf numFmtId="0" fontId="4" fillId="0" borderId="0" xfId="69" applyFont="1">
      <alignment/>
      <protection/>
    </xf>
    <xf numFmtId="0" fontId="3" fillId="0" borderId="0" xfId="69" applyFont="1" applyBorder="1">
      <alignment/>
      <protection/>
    </xf>
    <xf numFmtId="3" fontId="4" fillId="0" borderId="0" xfId="69" applyNumberFormat="1" applyFont="1" applyBorder="1" applyAlignment="1">
      <alignment/>
      <protection/>
    </xf>
    <xf numFmtId="0" fontId="3" fillId="0" borderId="0" xfId="69" applyFont="1" applyBorder="1" applyAlignment="1">
      <alignment/>
      <protection/>
    </xf>
    <xf numFmtId="0" fontId="3" fillId="0" borderId="0" xfId="69" applyFont="1" applyBorder="1" applyAlignment="1">
      <alignment horizontal="center"/>
      <protection/>
    </xf>
    <xf numFmtId="3" fontId="76" fillId="0" borderId="0" xfId="0" applyNumberFormat="1" applyFont="1" applyBorder="1" applyAlignment="1">
      <alignment/>
    </xf>
    <xf numFmtId="0" fontId="22" fillId="0" borderId="0" xfId="69" applyFont="1" applyAlignment="1">
      <alignment/>
      <protection/>
    </xf>
    <xf numFmtId="0" fontId="76" fillId="0" borderId="11" xfId="0" applyFont="1" applyBorder="1" applyAlignment="1">
      <alignment/>
    </xf>
    <xf numFmtId="3" fontId="76" fillId="0" borderId="11" xfId="0" applyNumberFormat="1" applyFont="1" applyBorder="1" applyAlignment="1">
      <alignment/>
    </xf>
    <xf numFmtId="0" fontId="22" fillId="0" borderId="15" xfId="69" applyFont="1" applyBorder="1" applyAlignment="1">
      <alignment/>
      <protection/>
    </xf>
    <xf numFmtId="3" fontId="22" fillId="0" borderId="15" xfId="69" applyNumberFormat="1" applyFont="1" applyBorder="1" applyAlignment="1">
      <alignment/>
      <protection/>
    </xf>
    <xf numFmtId="3" fontId="76" fillId="0" borderId="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76" fillId="0" borderId="0" xfId="0" applyFont="1" applyAlignment="1">
      <alignment horizontal="right"/>
    </xf>
    <xf numFmtId="0" fontId="8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3" fontId="76" fillId="0" borderId="15" xfId="0" applyNumberFormat="1" applyFont="1" applyBorder="1" applyAlignment="1">
      <alignment/>
    </xf>
    <xf numFmtId="0" fontId="76" fillId="0" borderId="0" xfId="0" applyFont="1" applyBorder="1" applyAlignment="1">
      <alignment/>
    </xf>
    <xf numFmtId="0" fontId="4" fillId="0" borderId="0" xfId="69" applyFont="1" applyAlignment="1">
      <alignment horizontal="right"/>
      <protection/>
    </xf>
    <xf numFmtId="0" fontId="4" fillId="0" borderId="0" xfId="69" applyFont="1" applyFill="1">
      <alignment/>
      <protection/>
    </xf>
    <xf numFmtId="0" fontId="4" fillId="0" borderId="0" xfId="69" applyFont="1" applyAlignment="1">
      <alignment/>
      <protection/>
    </xf>
    <xf numFmtId="0" fontId="4" fillId="0" borderId="15" xfId="69" applyFont="1" applyBorder="1" applyAlignment="1">
      <alignment/>
      <protection/>
    </xf>
    <xf numFmtId="3" fontId="4" fillId="0" borderId="15" xfId="69" applyNumberFormat="1" applyFont="1" applyBorder="1" applyAlignment="1">
      <alignment/>
      <protection/>
    </xf>
    <xf numFmtId="0" fontId="4" fillId="0" borderId="0" xfId="69" applyFont="1" applyBorder="1" applyAlignment="1">
      <alignment/>
      <protection/>
    </xf>
    <xf numFmtId="0" fontId="81" fillId="0" borderId="0" xfId="0" applyFont="1" applyFill="1" applyAlignment="1">
      <alignment horizontal="center"/>
    </xf>
    <xf numFmtId="3" fontId="76" fillId="0" borderId="0" xfId="0" applyNumberFormat="1" applyFont="1" applyFill="1" applyAlignment="1">
      <alignment/>
    </xf>
    <xf numFmtId="0" fontId="4" fillId="0" borderId="11" xfId="69" applyFont="1" applyBorder="1" applyAlignment="1">
      <alignment/>
      <protection/>
    </xf>
    <xf numFmtId="3" fontId="4" fillId="0" borderId="11" xfId="69" applyNumberFormat="1" applyFont="1" applyBorder="1" applyAlignment="1">
      <alignment/>
      <protection/>
    </xf>
    <xf numFmtId="3" fontId="4" fillId="0" borderId="0" xfId="0" applyNumberFormat="1" applyFont="1" applyFill="1" applyAlignment="1">
      <alignment vertical="center"/>
    </xf>
    <xf numFmtId="0" fontId="4" fillId="0" borderId="0" xfId="69" applyFont="1" applyAlignment="1">
      <alignment horizontal="left" wrapText="1"/>
      <protection/>
    </xf>
    <xf numFmtId="0" fontId="21" fillId="0" borderId="0" xfId="69" applyFont="1" applyAlignment="1">
      <alignment horizontal="center" vertical="center" wrapText="1"/>
      <protection/>
    </xf>
    <xf numFmtId="0" fontId="4" fillId="0" borderId="11" xfId="69" applyFont="1" applyFill="1" applyBorder="1" applyAlignment="1">
      <alignment horizontal="left" vertical="center" wrapText="1"/>
      <protection/>
    </xf>
    <xf numFmtId="0" fontId="4" fillId="0" borderId="15" xfId="69" applyFont="1" applyFill="1" applyBorder="1" applyAlignment="1">
      <alignment horizontal="left" vertical="center" wrapText="1"/>
      <protection/>
    </xf>
    <xf numFmtId="0" fontId="3" fillId="0" borderId="0" xfId="69" applyFont="1" applyBorder="1" applyAlignment="1">
      <alignment horizontal="center"/>
      <protection/>
    </xf>
    <xf numFmtId="0" fontId="4" fillId="0" borderId="0" xfId="69" applyFont="1" applyFill="1" applyBorder="1" applyAlignment="1">
      <alignment horizontal="left" vertical="center" wrapText="1"/>
      <protection/>
    </xf>
    <xf numFmtId="0" fontId="4" fillId="0" borderId="11" xfId="69" applyFont="1" applyFill="1" applyBorder="1" applyAlignment="1" quotePrefix="1">
      <alignment horizontal="left" vertical="center" wrapText="1"/>
      <protection/>
    </xf>
    <xf numFmtId="0" fontId="91" fillId="0" borderId="0" xfId="0" applyFont="1" applyFill="1" applyAlignment="1">
      <alignment horizontal="center"/>
    </xf>
    <xf numFmtId="0" fontId="92" fillId="0" borderId="0" xfId="0" applyFont="1" applyFill="1" applyAlignment="1">
      <alignment horizontal="center"/>
    </xf>
    <xf numFmtId="3" fontId="4" fillId="33" borderId="10" xfId="70" applyNumberFormat="1" applyFont="1" applyFill="1" applyBorder="1" applyAlignment="1">
      <alignment wrapText="1"/>
      <protection/>
    </xf>
    <xf numFmtId="0" fontId="81" fillId="0" borderId="0" xfId="0" applyFont="1" applyAlignment="1">
      <alignment horizontal="center"/>
    </xf>
    <xf numFmtId="0" fontId="4" fillId="0" borderId="10" xfId="70" applyFont="1" applyFill="1" applyBorder="1" applyAlignment="1">
      <alignment horizontal="center" vertical="center"/>
      <protection/>
    </xf>
    <xf numFmtId="0" fontId="4" fillId="0" borderId="10" xfId="70" applyFont="1" applyFill="1" applyBorder="1" applyAlignment="1">
      <alignment vertical="center" wrapText="1"/>
      <protection/>
    </xf>
    <xf numFmtId="3" fontId="4" fillId="33" borderId="10" xfId="70" applyNumberFormat="1" applyFont="1" applyFill="1" applyBorder="1" applyAlignment="1">
      <alignment vertical="center" wrapText="1"/>
      <protection/>
    </xf>
    <xf numFmtId="0" fontId="10" fillId="0" borderId="10" xfId="70" applyFont="1" applyFill="1" applyBorder="1" applyAlignment="1">
      <alignment wrapText="1"/>
      <protection/>
    </xf>
    <xf numFmtId="0" fontId="21" fillId="0" borderId="10" xfId="70" applyFont="1" applyFill="1" applyBorder="1" applyAlignment="1">
      <alignment vertical="center" wrapText="1"/>
      <protection/>
    </xf>
    <xf numFmtId="0" fontId="21" fillId="0" borderId="10" xfId="70" applyFont="1" applyFill="1" applyBorder="1" applyAlignment="1">
      <alignment vertical="center"/>
      <protection/>
    </xf>
    <xf numFmtId="0" fontId="4" fillId="0" borderId="10" xfId="7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2" xfId="70" applyFont="1" applyFill="1" applyBorder="1" applyAlignment="1">
      <alignment horizontal="center" vertical="center"/>
      <protection/>
    </xf>
    <xf numFmtId="0" fontId="4" fillId="0" borderId="14" xfId="70" applyFont="1" applyFill="1" applyBorder="1" applyAlignment="1">
      <alignment horizontal="center" vertical="center"/>
      <protection/>
    </xf>
    <xf numFmtId="3" fontId="4" fillId="33" borderId="12" xfId="70" applyNumberFormat="1" applyFont="1" applyFill="1" applyBorder="1" applyAlignment="1">
      <alignment horizontal="center" vertical="center" wrapText="1"/>
      <protection/>
    </xf>
    <xf numFmtId="3" fontId="4" fillId="33" borderId="14" xfId="70" applyNumberFormat="1" applyFont="1" applyFill="1" applyBorder="1" applyAlignment="1">
      <alignment horizontal="center" vertical="center" wrapText="1"/>
      <protection/>
    </xf>
    <xf numFmtId="3" fontId="4" fillId="33" borderId="12" xfId="70" applyNumberFormat="1" applyFont="1" applyFill="1" applyBorder="1" applyAlignment="1">
      <alignment vertical="center" wrapText="1"/>
      <protection/>
    </xf>
    <xf numFmtId="3" fontId="4" fillId="33" borderId="14" xfId="70" applyNumberFormat="1" applyFont="1" applyFill="1" applyBorder="1" applyAlignment="1">
      <alignment vertical="center" wrapText="1"/>
      <protection/>
    </xf>
    <xf numFmtId="0" fontId="21" fillId="0" borderId="16" xfId="70" applyFont="1" applyFill="1" applyBorder="1" applyAlignment="1">
      <alignment vertical="center" wrapText="1"/>
      <protection/>
    </xf>
    <xf numFmtId="0" fontId="21" fillId="0" borderId="15" xfId="70" applyFont="1" applyFill="1" applyBorder="1" applyAlignment="1">
      <alignment vertical="center" wrapText="1"/>
      <protection/>
    </xf>
    <xf numFmtId="0" fontId="21" fillId="0" borderId="17" xfId="70" applyFont="1" applyFill="1" applyBorder="1" applyAlignment="1">
      <alignment vertical="center" wrapText="1"/>
      <protection/>
    </xf>
    <xf numFmtId="0" fontId="81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68" applyFont="1" applyFill="1" applyAlignment="1">
      <alignment horizontal="center" wrapText="1"/>
      <protection/>
    </xf>
    <xf numFmtId="0" fontId="4" fillId="0" borderId="18" xfId="70" applyFont="1" applyFill="1" applyBorder="1" applyAlignment="1">
      <alignment horizontal="center" vertical="center"/>
      <protection/>
    </xf>
    <xf numFmtId="0" fontId="4" fillId="0" borderId="15" xfId="70" applyFont="1" applyFill="1" applyBorder="1" applyAlignment="1">
      <alignment horizontal="center" vertical="center" wrapText="1"/>
      <protection/>
    </xf>
    <xf numFmtId="0" fontId="4" fillId="0" borderId="17" xfId="70" applyFont="1" applyFill="1" applyBorder="1" applyAlignment="1">
      <alignment horizontal="center" vertical="center" wrapText="1"/>
      <protection/>
    </xf>
    <xf numFmtId="0" fontId="4" fillId="0" borderId="16" xfId="7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12" xfId="70" applyFont="1" applyFill="1" applyBorder="1" applyAlignment="1">
      <alignment horizontal="center" vertical="center" wrapText="1"/>
      <protection/>
    </xf>
    <xf numFmtId="0" fontId="4" fillId="0" borderId="14" xfId="70" applyFont="1" applyFill="1" applyBorder="1" applyAlignment="1">
      <alignment horizontal="center" vertical="center" wrapText="1"/>
      <protection/>
    </xf>
    <xf numFmtId="3" fontId="82" fillId="0" borderId="11" xfId="64" applyNumberFormat="1" applyFont="1" applyBorder="1" applyAlignment="1">
      <alignment horizontal="justify" vertical="center" wrapText="1"/>
      <protection/>
    </xf>
    <xf numFmtId="3" fontId="82" fillId="0" borderId="0" xfId="64" applyNumberFormat="1" applyFont="1" applyBorder="1" applyAlignment="1">
      <alignment horizontal="justify" vertical="center" wrapText="1"/>
      <protection/>
    </xf>
    <xf numFmtId="3" fontId="77" fillId="0" borderId="0" xfId="64" applyNumberFormat="1" applyFont="1" applyBorder="1" applyAlignment="1">
      <alignment vertical="center" wrapText="1"/>
      <protection/>
    </xf>
    <xf numFmtId="3" fontId="82" fillId="0" borderId="0" xfId="64" applyNumberFormat="1" applyFont="1" applyBorder="1" applyAlignment="1">
      <alignment horizontal="left"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2 2" xfId="58"/>
    <cellStyle name="Normál 2 3" xfId="59"/>
    <cellStyle name="Normál 2 5" xfId="60"/>
    <cellStyle name="Normál 3" xfId="61"/>
    <cellStyle name="Normál 3 2" xfId="62"/>
    <cellStyle name="Normál 4" xfId="63"/>
    <cellStyle name="Normál 5" xfId="64"/>
    <cellStyle name="Normál 5 2" xfId="65"/>
    <cellStyle name="Normál 6" xfId="66"/>
    <cellStyle name="Normál_Baglad 2007. költségvetés 2" xfId="67"/>
    <cellStyle name="Normál_ktgv2004" xfId="68"/>
    <cellStyle name="Normál_Ljakabfa 2008(1). év költségvetés mód 04.17." xfId="69"/>
    <cellStyle name="Normál_Munka1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  <cellStyle name="Százalék 2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6">
      <selection activeCell="C35" sqref="C35"/>
    </sheetView>
  </sheetViews>
  <sheetFormatPr defaultColWidth="9.140625" defaultRowHeight="15"/>
  <cols>
    <col min="1" max="1" width="3.28125" style="0" customWidth="1"/>
    <col min="2" max="2" width="3.00390625" style="0" customWidth="1"/>
    <col min="3" max="3" width="12.140625" style="0" customWidth="1"/>
    <col min="4" max="4" width="11.7109375" style="0" customWidth="1"/>
    <col min="5" max="5" width="10.421875" style="0" customWidth="1"/>
    <col min="6" max="6" width="3.140625" style="0" customWidth="1"/>
    <col min="7" max="7" width="5.28125" style="0" customWidth="1"/>
    <col min="8" max="8" width="11.140625" style="0" customWidth="1"/>
    <col min="9" max="9" width="16.28125" style="0" customWidth="1"/>
    <col min="10" max="10" width="9.7109375" style="0" customWidth="1"/>
  </cols>
  <sheetData>
    <row r="1" spans="1:10" s="159" customFormat="1" ht="37.5" customHeight="1">
      <c r="A1" s="223" t="s">
        <v>717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7:10" s="159" customFormat="1" ht="16.5">
      <c r="G2" s="158"/>
      <c r="H2" s="158"/>
      <c r="I2" s="160" t="s">
        <v>657</v>
      </c>
      <c r="J2" s="158"/>
    </row>
    <row r="3" spans="1:10" s="159" customFormat="1" ht="18.75">
      <c r="A3" s="155"/>
      <c r="B3" s="155"/>
      <c r="C3" s="155"/>
      <c r="D3" s="155"/>
      <c r="E3" s="155"/>
      <c r="F3" s="156"/>
      <c r="G3" s="155"/>
      <c r="H3" s="155"/>
      <c r="I3" s="155"/>
      <c r="J3" s="156"/>
    </row>
    <row r="4" spans="1:10" s="159" customFormat="1" ht="16.5">
      <c r="A4" s="163" t="s">
        <v>651</v>
      </c>
      <c r="B4" s="163"/>
      <c r="C4" s="163"/>
      <c r="D4" s="163"/>
      <c r="E4" s="163"/>
      <c r="F4" s="164"/>
      <c r="G4" s="163"/>
      <c r="H4" s="163"/>
      <c r="I4" s="163"/>
      <c r="J4" s="164"/>
    </row>
    <row r="5" spans="1:10" s="159" customFormat="1" ht="16.5">
      <c r="A5" s="2"/>
      <c r="B5" s="162" t="s">
        <v>689</v>
      </c>
      <c r="C5" s="162"/>
      <c r="D5" s="162"/>
      <c r="E5" s="162"/>
      <c r="F5" s="165"/>
      <c r="G5" s="165"/>
      <c r="H5" s="165"/>
      <c r="I5" s="165">
        <v>882500</v>
      </c>
      <c r="J5" s="166"/>
    </row>
    <row r="6" spans="1:10" s="159" customFormat="1" ht="16.5">
      <c r="A6" s="2"/>
      <c r="B6" s="167" t="s">
        <v>690</v>
      </c>
      <c r="C6" s="167"/>
      <c r="D6" s="167"/>
      <c r="E6" s="167"/>
      <c r="F6" s="209"/>
      <c r="G6" s="209"/>
      <c r="H6" s="209"/>
      <c r="I6" s="209">
        <v>190000</v>
      </c>
      <c r="J6" s="166"/>
    </row>
    <row r="7" spans="1:10" s="159" customFormat="1" ht="16.5">
      <c r="A7" s="2"/>
      <c r="B7" s="168"/>
      <c r="C7" s="169" t="s">
        <v>658</v>
      </c>
      <c r="D7" s="168"/>
      <c r="E7" s="168"/>
      <c r="F7" s="172"/>
      <c r="G7" s="179"/>
      <c r="H7" s="179"/>
      <c r="I7" s="184">
        <f>SUM(I3:I6)</f>
        <v>1072500</v>
      </c>
      <c r="J7" s="166"/>
    </row>
    <row r="8" spans="1:10" s="159" customFormat="1" ht="16.5">
      <c r="A8" s="2"/>
      <c r="B8" s="168"/>
      <c r="C8" s="169"/>
      <c r="D8" s="168"/>
      <c r="E8" s="168"/>
      <c r="F8" s="172"/>
      <c r="G8" s="179"/>
      <c r="H8" s="179"/>
      <c r="I8" s="184"/>
      <c r="J8" s="166"/>
    </row>
    <row r="9" spans="1:10" s="159" customFormat="1" ht="16.5">
      <c r="A9" s="174" t="s">
        <v>652</v>
      </c>
      <c r="B9" s="175"/>
      <c r="C9" s="175"/>
      <c r="D9" s="175"/>
      <c r="E9" s="175"/>
      <c r="F9" s="176"/>
      <c r="G9" s="177"/>
      <c r="H9" s="163"/>
      <c r="I9" s="163"/>
      <c r="J9" s="178"/>
    </row>
    <row r="10" spans="1:10" s="159" customFormat="1" ht="16.5">
      <c r="A10" s="2"/>
      <c r="B10" s="171" t="s">
        <v>691</v>
      </c>
      <c r="C10" s="162"/>
      <c r="D10" s="162"/>
      <c r="E10" s="162"/>
      <c r="F10" s="180"/>
      <c r="G10" s="181"/>
      <c r="H10" s="181"/>
      <c r="I10" s="181"/>
      <c r="J10" s="170"/>
    </row>
    <row r="11" spans="1:10" s="159" customFormat="1" ht="16.5">
      <c r="A11" s="2"/>
      <c r="B11" s="171"/>
      <c r="C11" s="162" t="s">
        <v>693</v>
      </c>
      <c r="D11" s="162"/>
      <c r="E11" s="162"/>
      <c r="F11" s="180"/>
      <c r="G11" s="181"/>
      <c r="H11" s="181"/>
      <c r="I11" s="181">
        <v>179528</v>
      </c>
      <c r="J11" s="170"/>
    </row>
    <row r="12" spans="1:10" s="159" customFormat="1" ht="16.5">
      <c r="A12" s="2"/>
      <c r="B12" s="171"/>
      <c r="C12" s="167" t="s">
        <v>694</v>
      </c>
      <c r="D12" s="167"/>
      <c r="E12" s="167"/>
      <c r="F12" s="182"/>
      <c r="G12" s="183"/>
      <c r="H12" s="183"/>
      <c r="I12" s="183">
        <v>48472</v>
      </c>
      <c r="J12" s="170"/>
    </row>
    <row r="13" spans="1:10" s="159" customFormat="1" ht="16.5">
      <c r="A13" s="2"/>
      <c r="B13" s="189" t="s">
        <v>692</v>
      </c>
      <c r="C13" s="162"/>
      <c r="D13" s="162"/>
      <c r="E13" s="162"/>
      <c r="F13" s="180"/>
      <c r="G13" s="181"/>
      <c r="H13" s="181"/>
      <c r="I13" s="181">
        <v>844500</v>
      </c>
      <c r="J13" s="170"/>
    </row>
    <row r="14" spans="1:10" s="159" customFormat="1" ht="16.5">
      <c r="A14" s="2"/>
      <c r="B14" s="171"/>
      <c r="C14" s="169" t="s">
        <v>658</v>
      </c>
      <c r="D14" s="168"/>
      <c r="E14" s="168"/>
      <c r="F14" s="172"/>
      <c r="G14" s="179"/>
      <c r="H14" s="179"/>
      <c r="I14" s="184">
        <f>SUM(I10:I13)</f>
        <v>1072500</v>
      </c>
      <c r="J14" s="170"/>
    </row>
    <row r="15" spans="1:10" s="159" customFormat="1" ht="16.5">
      <c r="A15" s="2"/>
      <c r="B15" s="171"/>
      <c r="C15" s="168"/>
      <c r="D15" s="168"/>
      <c r="E15" s="168"/>
      <c r="F15" s="172"/>
      <c r="G15" s="179"/>
      <c r="H15" s="179"/>
      <c r="I15" s="179"/>
      <c r="J15" s="170"/>
    </row>
    <row r="16" spans="1:10" s="159" customFormat="1" ht="16.5">
      <c r="A16" s="193"/>
      <c r="B16" s="193"/>
      <c r="C16" s="193"/>
      <c r="D16" s="193"/>
      <c r="E16" s="193"/>
      <c r="F16" s="211"/>
      <c r="G16" s="212"/>
      <c r="H16" s="212"/>
      <c r="I16" s="212"/>
      <c r="J16" s="212"/>
    </row>
    <row r="17" spans="1:10" s="159" customFormat="1" ht="16.5">
      <c r="A17" s="185" t="s">
        <v>653</v>
      </c>
      <c r="B17" s="185"/>
      <c r="C17" s="185"/>
      <c r="D17" s="185"/>
      <c r="E17" s="185"/>
      <c r="F17" s="186"/>
      <c r="G17" s="185"/>
      <c r="H17" s="185"/>
      <c r="I17" s="185"/>
      <c r="J17" s="186"/>
    </row>
    <row r="18" spans="1:10" s="159" customFormat="1" ht="16.5">
      <c r="A18" s="163" t="s">
        <v>654</v>
      </c>
      <c r="B18" s="163"/>
      <c r="C18" s="163"/>
      <c r="D18" s="163"/>
      <c r="E18" s="163"/>
      <c r="F18" s="164"/>
      <c r="G18" s="163" t="s">
        <v>655</v>
      </c>
      <c r="H18" s="163"/>
      <c r="I18" s="163"/>
      <c r="J18" s="164"/>
    </row>
    <row r="19" spans="1:10" s="159" customFormat="1" ht="16.5">
      <c r="A19" s="187" t="s">
        <v>652</v>
      </c>
      <c r="B19" s="163"/>
      <c r="C19" s="163"/>
      <c r="D19" s="163"/>
      <c r="E19" s="163"/>
      <c r="F19" s="188"/>
      <c r="G19" s="168"/>
      <c r="H19" s="168"/>
      <c r="I19" s="168"/>
      <c r="J19" s="178"/>
    </row>
    <row r="20" spans="1:10" s="159" customFormat="1" ht="16.5">
      <c r="A20" s="187"/>
      <c r="B20" s="171" t="s">
        <v>695</v>
      </c>
      <c r="C20" s="168"/>
      <c r="D20" s="168"/>
      <c r="E20" s="172"/>
      <c r="F20" s="188"/>
      <c r="G20" s="2"/>
      <c r="H20" s="168"/>
      <c r="I20" s="168"/>
      <c r="J20" s="178"/>
    </row>
    <row r="21" spans="1:10" s="159" customFormat="1" ht="16.5" customHeight="1">
      <c r="A21" s="168"/>
      <c r="B21" s="168"/>
      <c r="C21" s="200" t="s">
        <v>696</v>
      </c>
      <c r="D21" s="200"/>
      <c r="E21" s="201">
        <v>420600</v>
      </c>
      <c r="F21" s="198"/>
      <c r="G21" s="213"/>
      <c r="H21" s="213"/>
      <c r="I21" s="193"/>
      <c r="J21" s="193"/>
    </row>
    <row r="22" spans="1:10" s="159" customFormat="1" ht="21.75" customHeight="1">
      <c r="A22" s="193"/>
      <c r="B22" s="193"/>
      <c r="C22" s="214" t="s">
        <v>697</v>
      </c>
      <c r="D22" s="214"/>
      <c r="E22" s="215">
        <v>92532</v>
      </c>
      <c r="F22" s="211"/>
      <c r="G22" s="213"/>
      <c r="H22" s="213"/>
      <c r="I22" s="193"/>
      <c r="J22" s="193"/>
    </row>
    <row r="23" spans="1:10" s="159" customFormat="1" ht="24" customHeight="1">
      <c r="A23" s="193"/>
      <c r="B23" s="193"/>
      <c r="C23" s="193"/>
      <c r="D23" s="193"/>
      <c r="E23" s="193"/>
      <c r="F23" s="211"/>
      <c r="G23" s="224" t="s">
        <v>692</v>
      </c>
      <c r="H23" s="224"/>
      <c r="I23" s="224"/>
      <c r="J23" s="190">
        <v>255500</v>
      </c>
    </row>
    <row r="24" spans="1:10" s="159" customFormat="1" ht="33.75" customHeight="1">
      <c r="A24" s="193"/>
      <c r="B24" s="193"/>
      <c r="C24" s="193"/>
      <c r="D24" s="193"/>
      <c r="E24" s="193"/>
      <c r="F24" s="211"/>
      <c r="G24" s="225" t="s">
        <v>698</v>
      </c>
      <c r="H24" s="225"/>
      <c r="I24" s="225"/>
      <c r="J24" s="190">
        <v>78293</v>
      </c>
    </row>
    <row r="25" spans="1:10" s="159" customFormat="1" ht="31.5" customHeight="1">
      <c r="A25" s="168"/>
      <c r="B25" s="168"/>
      <c r="C25" s="210"/>
      <c r="D25" s="210"/>
      <c r="E25" s="198"/>
      <c r="F25" s="198"/>
      <c r="G25" s="222" t="s">
        <v>699</v>
      </c>
      <c r="H25" s="222"/>
      <c r="I25" s="222"/>
      <c r="J25" s="172"/>
    </row>
    <row r="26" spans="1:10" s="159" customFormat="1" ht="21.75" customHeight="1">
      <c r="A26" s="193"/>
      <c r="B26" s="191"/>
      <c r="C26" s="216"/>
      <c r="D26" s="216"/>
      <c r="E26" s="195"/>
      <c r="F26" s="211"/>
      <c r="G26" s="168"/>
      <c r="H26" s="200" t="s">
        <v>662</v>
      </c>
      <c r="I26" s="200"/>
      <c r="J26" s="201">
        <v>50000</v>
      </c>
    </row>
    <row r="27" spans="1:10" s="159" customFormat="1" ht="18" customHeight="1">
      <c r="A27" s="193"/>
      <c r="B27" s="191"/>
      <c r="C27" s="191"/>
      <c r="D27" s="191"/>
      <c r="E27" s="191"/>
      <c r="F27" s="211"/>
      <c r="G27" s="193"/>
      <c r="H27" s="214" t="s">
        <v>663</v>
      </c>
      <c r="I27" s="214"/>
      <c r="J27" s="215">
        <v>13500</v>
      </c>
    </row>
    <row r="28" spans="1:10" s="159" customFormat="1" ht="18" customHeight="1">
      <c r="A28" s="193"/>
      <c r="B28" s="191"/>
      <c r="C28" s="191"/>
      <c r="D28" s="191"/>
      <c r="E28" s="191"/>
      <c r="F28" s="211"/>
      <c r="G28" s="193" t="s">
        <v>700</v>
      </c>
      <c r="H28" s="216"/>
      <c r="I28" s="216"/>
      <c r="J28" s="195"/>
    </row>
    <row r="29" spans="1:10" s="159" customFormat="1" ht="18" customHeight="1">
      <c r="A29" s="193"/>
      <c r="B29" s="191"/>
      <c r="C29" s="191"/>
      <c r="D29" s="191"/>
      <c r="E29" s="191"/>
      <c r="F29" s="211"/>
      <c r="G29" s="193"/>
      <c r="H29" s="200" t="s">
        <v>662</v>
      </c>
      <c r="I29" s="200"/>
      <c r="J29" s="201">
        <v>41212</v>
      </c>
    </row>
    <row r="30" spans="1:10" s="159" customFormat="1" ht="21.75" customHeight="1">
      <c r="A30" s="193"/>
      <c r="B30" s="193"/>
      <c r="C30" s="193"/>
      <c r="D30" s="193"/>
      <c r="E30" s="193"/>
      <c r="F30" s="211"/>
      <c r="G30" s="191"/>
      <c r="H30" s="214" t="s">
        <v>663</v>
      </c>
      <c r="I30" s="214"/>
      <c r="J30" s="215">
        <v>11127</v>
      </c>
    </row>
    <row r="31" spans="1:10" s="159" customFormat="1" ht="21.75" customHeight="1">
      <c r="A31" s="193"/>
      <c r="B31" s="193"/>
      <c r="C31" s="193"/>
      <c r="D31" s="193"/>
      <c r="E31" s="193"/>
      <c r="F31" s="211"/>
      <c r="G31" s="191" t="s">
        <v>701</v>
      </c>
      <c r="H31" s="216"/>
      <c r="I31" s="216"/>
      <c r="J31" s="195"/>
    </row>
    <row r="32" spans="1:10" s="159" customFormat="1" ht="21.75" customHeight="1">
      <c r="A32" s="193"/>
      <c r="B32" s="193"/>
      <c r="C32" s="193"/>
      <c r="D32" s="193"/>
      <c r="E32" s="193"/>
      <c r="F32" s="211"/>
      <c r="G32" s="191"/>
      <c r="H32" s="200" t="s">
        <v>662</v>
      </c>
      <c r="I32" s="219"/>
      <c r="J32" s="220">
        <v>50000</v>
      </c>
    </row>
    <row r="33" spans="1:10" s="159" customFormat="1" ht="21.75" customHeight="1">
      <c r="A33" s="193"/>
      <c r="B33" s="193"/>
      <c r="C33" s="193"/>
      <c r="D33" s="193"/>
      <c r="E33" s="193"/>
      <c r="F33" s="211"/>
      <c r="G33" s="191"/>
      <c r="H33" s="219" t="s">
        <v>663</v>
      </c>
      <c r="I33" s="219"/>
      <c r="J33" s="220">
        <v>13500</v>
      </c>
    </row>
    <row r="34" spans="1:10" s="159" customFormat="1" ht="16.5">
      <c r="A34" s="187"/>
      <c r="B34" s="171" t="s">
        <v>716</v>
      </c>
      <c r="C34" s="168"/>
      <c r="D34" s="168"/>
      <c r="E34" s="172"/>
      <c r="F34" s="188"/>
      <c r="G34" s="2"/>
      <c r="H34" s="168"/>
      <c r="I34" s="168"/>
      <c r="J34" s="178"/>
    </row>
    <row r="35" spans="1:10" s="159" customFormat="1" ht="16.5" customHeight="1">
      <c r="A35" s="168"/>
      <c r="B35" s="168"/>
      <c r="C35" s="200" t="s">
        <v>718</v>
      </c>
      <c r="D35" s="200"/>
      <c r="E35" s="201">
        <v>162400</v>
      </c>
      <c r="F35" s="198"/>
      <c r="G35" s="224" t="s">
        <v>692</v>
      </c>
      <c r="H35" s="224"/>
      <c r="I35" s="224"/>
      <c r="J35" s="190">
        <v>162400</v>
      </c>
    </row>
    <row r="36" spans="1:10" s="159" customFormat="1" ht="21.75" customHeight="1">
      <c r="A36" s="193"/>
      <c r="B36" s="193"/>
      <c r="C36" s="193"/>
      <c r="D36" s="193"/>
      <c r="E36" s="193"/>
      <c r="F36" s="211"/>
      <c r="G36" s="191"/>
      <c r="H36" s="216"/>
      <c r="I36" s="216"/>
      <c r="J36" s="195"/>
    </row>
    <row r="37" spans="1:10" s="159" customFormat="1" ht="16.5">
      <c r="A37" s="193" t="s">
        <v>702</v>
      </c>
      <c r="B37" s="191"/>
      <c r="C37" s="191"/>
      <c r="D37" s="191"/>
      <c r="E37" s="191"/>
      <c r="F37" s="192"/>
      <c r="G37" s="191"/>
      <c r="H37" s="194"/>
      <c r="I37" s="195"/>
      <c r="J37" s="212"/>
    </row>
    <row r="38" spans="1:10" s="159" customFormat="1" ht="16.5">
      <c r="A38" s="193"/>
      <c r="B38" s="191"/>
      <c r="C38" s="191"/>
      <c r="D38" s="191"/>
      <c r="E38" s="191"/>
      <c r="F38" s="192"/>
      <c r="G38" s="191"/>
      <c r="H38" s="194"/>
      <c r="I38" s="195"/>
      <c r="J38" s="217"/>
    </row>
    <row r="39" spans="1:10" s="159" customFormat="1" ht="16.5">
      <c r="A39" s="2"/>
      <c r="B39" s="2"/>
      <c r="C39" s="2"/>
      <c r="D39" s="2"/>
      <c r="E39" s="2"/>
      <c r="F39" s="166"/>
      <c r="G39" s="2"/>
      <c r="H39" s="2"/>
      <c r="I39" s="2"/>
      <c r="J39" s="217"/>
    </row>
    <row r="40" spans="1:10" s="159" customFormat="1" ht="16.5">
      <c r="A40" s="193"/>
      <c r="B40" s="191"/>
      <c r="C40" s="191"/>
      <c r="D40" s="191"/>
      <c r="E40" s="191"/>
      <c r="F40" s="192"/>
      <c r="G40" s="196"/>
      <c r="H40" s="226" t="s">
        <v>656</v>
      </c>
      <c r="I40" s="226"/>
      <c r="J40" s="217"/>
    </row>
    <row r="41" spans="1:10" s="159" customFormat="1" ht="16.5">
      <c r="A41" s="193"/>
      <c r="B41" s="191"/>
      <c r="C41" s="191"/>
      <c r="D41" s="191"/>
      <c r="E41" s="191"/>
      <c r="F41" s="192"/>
      <c r="G41" s="191"/>
      <c r="H41" s="226" t="s">
        <v>87</v>
      </c>
      <c r="I41" s="226"/>
      <c r="J41" s="218"/>
    </row>
    <row r="42" spans="1:10" s="159" customFormat="1" ht="18.75">
      <c r="A42" s="193"/>
      <c r="B42" s="191"/>
      <c r="C42" s="191"/>
      <c r="D42" s="191"/>
      <c r="E42" s="191"/>
      <c r="F42" s="192"/>
      <c r="G42" s="191"/>
      <c r="H42" s="197"/>
      <c r="I42" s="197"/>
      <c r="J42" s="156"/>
    </row>
  </sheetData>
  <sheetProtection/>
  <mergeCells count="7">
    <mergeCell ref="G25:I25"/>
    <mergeCell ref="A1:J1"/>
    <mergeCell ref="G23:I23"/>
    <mergeCell ref="G24:I24"/>
    <mergeCell ref="H40:I40"/>
    <mergeCell ref="H41:I41"/>
    <mergeCell ref="G35:I35"/>
  </mergeCells>
  <printOptions/>
  <pageMargins left="0.7" right="0.7" top="0.5" bottom="0.4" header="0.3" footer="0.1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J32"/>
  <sheetViews>
    <sheetView zoomScalePageLayoutView="0" workbookViewId="0" topLeftCell="A1">
      <selection activeCell="J3" sqref="J1:J16384"/>
    </sheetView>
  </sheetViews>
  <sheetFormatPr defaultColWidth="9.140625" defaultRowHeight="15"/>
  <cols>
    <col min="1" max="1" width="36.7109375" style="0" customWidth="1"/>
    <col min="2" max="4" width="9.140625" style="0" customWidth="1"/>
    <col min="5" max="5" width="15.57421875" style="0" hidden="1" customWidth="1"/>
    <col min="6" max="6" width="36.7109375" style="0" customWidth="1"/>
    <col min="10" max="10" width="15.421875" style="0" hidden="1" customWidth="1"/>
  </cols>
  <sheetData>
    <row r="1" spans="1:10" s="2" customFormat="1" ht="15.75" customHeight="1">
      <c r="A1" s="251" t="s">
        <v>638</v>
      </c>
      <c r="B1" s="251"/>
      <c r="C1" s="251"/>
      <c r="D1" s="251"/>
      <c r="E1" s="251"/>
      <c r="F1" s="251"/>
      <c r="G1" s="251"/>
      <c r="H1" s="251"/>
      <c r="I1" s="251"/>
      <c r="J1" s="251"/>
    </row>
    <row r="2" spans="1:10" s="2" customFormat="1" ht="15.75">
      <c r="A2" s="232" t="s">
        <v>555</v>
      </c>
      <c r="B2" s="232"/>
      <c r="C2" s="232"/>
      <c r="D2" s="232"/>
      <c r="E2" s="232"/>
      <c r="F2" s="232"/>
      <c r="G2" s="232"/>
      <c r="H2" s="232"/>
      <c r="I2" s="232"/>
      <c r="J2" s="232"/>
    </row>
    <row r="3" spans="2:5" ht="15">
      <c r="B3" s="42"/>
      <c r="C3" s="42"/>
      <c r="D3" s="42"/>
      <c r="E3" s="42"/>
    </row>
    <row r="4" spans="1:10" s="11" customFormat="1" ht="47.25">
      <c r="A4" s="89" t="s">
        <v>9</v>
      </c>
      <c r="B4" s="4" t="s">
        <v>639</v>
      </c>
      <c r="C4" s="4" t="s">
        <v>640</v>
      </c>
      <c r="D4" s="4" t="s">
        <v>641</v>
      </c>
      <c r="E4" s="4" t="s">
        <v>641</v>
      </c>
      <c r="F4" s="89" t="s">
        <v>9</v>
      </c>
      <c r="G4" s="4" t="s">
        <v>639</v>
      </c>
      <c r="H4" s="4" t="s">
        <v>640</v>
      </c>
      <c r="I4" s="4" t="s">
        <v>641</v>
      </c>
      <c r="J4" s="4" t="s">
        <v>641</v>
      </c>
    </row>
    <row r="5" spans="1:10" s="96" customFormat="1" ht="16.5">
      <c r="A5" s="237" t="s">
        <v>53</v>
      </c>
      <c r="B5" s="237"/>
      <c r="C5" s="237"/>
      <c r="D5" s="237"/>
      <c r="E5" s="237"/>
      <c r="F5" s="248" t="s">
        <v>147</v>
      </c>
      <c r="G5" s="249"/>
      <c r="H5" s="249"/>
      <c r="I5" s="250"/>
      <c r="J5" s="134"/>
    </row>
    <row r="6" spans="1:10" s="11" customFormat="1" ht="31.5">
      <c r="A6" s="91" t="s">
        <v>303</v>
      </c>
      <c r="B6" s="5">
        <v>37094</v>
      </c>
      <c r="C6" s="5">
        <v>53316</v>
      </c>
      <c r="D6" s="5">
        <v>67532</v>
      </c>
      <c r="E6" s="5">
        <f>Összesen!L7</f>
        <v>67532550</v>
      </c>
      <c r="F6" s="93" t="s">
        <v>45</v>
      </c>
      <c r="G6" s="5">
        <v>20969</v>
      </c>
      <c r="H6" s="5">
        <v>27037</v>
      </c>
      <c r="I6" s="5">
        <v>34610</v>
      </c>
      <c r="J6" s="5">
        <f>Összesen!Y7</f>
        <v>34609549</v>
      </c>
    </row>
    <row r="7" spans="1:10" s="11" customFormat="1" ht="30">
      <c r="A7" s="91" t="s">
        <v>325</v>
      </c>
      <c r="B7" s="5">
        <v>4342</v>
      </c>
      <c r="C7" s="5">
        <v>5777</v>
      </c>
      <c r="D7" s="5">
        <v>9016</v>
      </c>
      <c r="E7" s="5">
        <f>Összesen!L8</f>
        <v>9016240</v>
      </c>
      <c r="F7" s="93" t="s">
        <v>89</v>
      </c>
      <c r="G7" s="5">
        <v>3460</v>
      </c>
      <c r="H7" s="5">
        <v>4184</v>
      </c>
      <c r="I7" s="5">
        <v>4718</v>
      </c>
      <c r="J7" s="5">
        <f>Összesen!Y8</f>
        <v>4717526</v>
      </c>
    </row>
    <row r="8" spans="1:10" s="11" customFormat="1" ht="15.75">
      <c r="A8" s="91" t="s">
        <v>53</v>
      </c>
      <c r="B8" s="5">
        <v>4065</v>
      </c>
      <c r="C8" s="5">
        <v>4563</v>
      </c>
      <c r="D8" s="5">
        <v>4120</v>
      </c>
      <c r="E8" s="5">
        <f>Összesen!L9</f>
        <v>4120133</v>
      </c>
      <c r="F8" s="93" t="s">
        <v>90</v>
      </c>
      <c r="G8" s="5">
        <v>11846</v>
      </c>
      <c r="H8" s="5">
        <v>13224</v>
      </c>
      <c r="I8" s="5">
        <v>17540</v>
      </c>
      <c r="J8" s="5">
        <f>Összesen!Y9</f>
        <v>17539794</v>
      </c>
    </row>
    <row r="9" spans="1:10" s="11" customFormat="1" ht="15.75">
      <c r="A9" s="234" t="s">
        <v>382</v>
      </c>
      <c r="B9" s="235">
        <v>900</v>
      </c>
      <c r="C9" s="235">
        <v>90</v>
      </c>
      <c r="D9" s="235">
        <v>98</v>
      </c>
      <c r="E9" s="246">
        <f>Összesen!L10</f>
        <v>97700</v>
      </c>
      <c r="F9" s="93" t="s">
        <v>91</v>
      </c>
      <c r="G9" s="5">
        <v>3552</v>
      </c>
      <c r="H9" s="5">
        <v>3382</v>
      </c>
      <c r="I9" s="5">
        <v>3822</v>
      </c>
      <c r="J9" s="5">
        <f>Összesen!Y10</f>
        <v>3822400</v>
      </c>
    </row>
    <row r="10" spans="1:10" s="11" customFormat="1" ht="15.75">
      <c r="A10" s="234"/>
      <c r="B10" s="235"/>
      <c r="C10" s="235"/>
      <c r="D10" s="235"/>
      <c r="E10" s="247"/>
      <c r="F10" s="93" t="s">
        <v>92</v>
      </c>
      <c r="G10" s="5">
        <v>2914</v>
      </c>
      <c r="H10" s="5">
        <v>3146</v>
      </c>
      <c r="I10" s="5">
        <v>2390</v>
      </c>
      <c r="J10" s="5">
        <f>Összesen!Y11</f>
        <v>2390336</v>
      </c>
    </row>
    <row r="11" spans="1:10" s="11" customFormat="1" ht="15.75">
      <c r="A11" s="92" t="s">
        <v>94</v>
      </c>
      <c r="B11" s="13">
        <f>SUM(B6:B10)</f>
        <v>46401</v>
      </c>
      <c r="C11" s="13">
        <f>SUM(C6:C10)</f>
        <v>63746</v>
      </c>
      <c r="D11" s="13">
        <f>SUM(D6:D10)</f>
        <v>80766</v>
      </c>
      <c r="E11" s="13">
        <f>SUM(E6:E10)</f>
        <v>80766623</v>
      </c>
      <c r="F11" s="92" t="s">
        <v>95</v>
      </c>
      <c r="G11" s="13">
        <f>SUM(G6:G10)</f>
        <v>42741</v>
      </c>
      <c r="H11" s="13">
        <f>SUM(H6:H10)</f>
        <v>50973</v>
      </c>
      <c r="I11" s="13">
        <f>SUM(I6:I10)</f>
        <v>63080</v>
      </c>
      <c r="J11" s="13">
        <f>SUM(J6:J10)</f>
        <v>63079605</v>
      </c>
    </row>
    <row r="12" spans="1:10" s="11" customFormat="1" ht="15.75">
      <c r="A12" s="94" t="s">
        <v>152</v>
      </c>
      <c r="B12" s="95">
        <f>B11-G11</f>
        <v>3660</v>
      </c>
      <c r="C12" s="95">
        <f>C11-H11</f>
        <v>12773</v>
      </c>
      <c r="D12" s="95">
        <f>D11-I11</f>
        <v>17686</v>
      </c>
      <c r="E12" s="95">
        <f>E11-J11</f>
        <v>17687018</v>
      </c>
      <c r="F12" s="236" t="s">
        <v>145</v>
      </c>
      <c r="G12" s="231">
        <v>461</v>
      </c>
      <c r="H12" s="231">
        <v>508</v>
      </c>
      <c r="I12" s="231">
        <v>553</v>
      </c>
      <c r="J12" s="231">
        <f>Összesen!Y13</f>
        <v>553579</v>
      </c>
    </row>
    <row r="13" spans="1:10" s="11" customFormat="1" ht="15.75">
      <c r="A13" s="94" t="s">
        <v>143</v>
      </c>
      <c r="B13" s="5">
        <v>8871</v>
      </c>
      <c r="C13" s="5">
        <v>8651</v>
      </c>
      <c r="D13" s="5">
        <v>15415</v>
      </c>
      <c r="E13" s="5">
        <f>Összesen!L14</f>
        <v>15415077</v>
      </c>
      <c r="F13" s="236"/>
      <c r="G13" s="231"/>
      <c r="H13" s="231"/>
      <c r="I13" s="231"/>
      <c r="J13" s="231"/>
    </row>
    <row r="14" spans="1:10" s="11" customFormat="1" ht="15.75">
      <c r="A14" s="94" t="s">
        <v>144</v>
      </c>
      <c r="B14" s="5">
        <v>508</v>
      </c>
      <c r="C14" s="5">
        <v>554</v>
      </c>
      <c r="D14" s="5"/>
      <c r="E14" s="5">
        <f>Összesen!L15</f>
        <v>0</v>
      </c>
      <c r="F14" s="236"/>
      <c r="G14" s="231"/>
      <c r="H14" s="231"/>
      <c r="I14" s="231"/>
      <c r="J14" s="231"/>
    </row>
    <row r="15" spans="1:10" s="11" customFormat="1" ht="15.75">
      <c r="A15" s="64" t="s">
        <v>177</v>
      </c>
      <c r="B15" s="5"/>
      <c r="C15" s="5"/>
      <c r="D15" s="5"/>
      <c r="E15" s="5"/>
      <c r="F15" s="64" t="s">
        <v>178</v>
      </c>
      <c r="G15" s="83"/>
      <c r="H15" s="83"/>
      <c r="I15" s="83"/>
      <c r="J15" s="83"/>
    </row>
    <row r="16" spans="1:10" s="11" customFormat="1" ht="15.75">
      <c r="A16" s="92" t="s">
        <v>10</v>
      </c>
      <c r="B16" s="14">
        <f>B11+B13+B14+B15</f>
        <v>55780</v>
      </c>
      <c r="C16" s="14">
        <f>C11+C13+C14+C15</f>
        <v>72951</v>
      </c>
      <c r="D16" s="14">
        <f>D11+D13+D14+D15</f>
        <v>96181</v>
      </c>
      <c r="E16" s="14">
        <f>E11+E13+E14+E15</f>
        <v>96181700</v>
      </c>
      <c r="F16" s="92" t="s">
        <v>11</v>
      </c>
      <c r="G16" s="14">
        <f>G11+G12+G15</f>
        <v>43202</v>
      </c>
      <c r="H16" s="14">
        <f>H11+H12+H15</f>
        <v>51481</v>
      </c>
      <c r="I16" s="14">
        <f>I11+I12+I15</f>
        <v>63633</v>
      </c>
      <c r="J16" s="14">
        <f>J11+J12+J15</f>
        <v>63633184</v>
      </c>
    </row>
    <row r="17" spans="1:10" s="96" customFormat="1" ht="16.5">
      <c r="A17" s="238" t="s">
        <v>146</v>
      </c>
      <c r="B17" s="238"/>
      <c r="C17" s="238"/>
      <c r="D17" s="238"/>
      <c r="E17" s="238"/>
      <c r="F17" s="248" t="s">
        <v>125</v>
      </c>
      <c r="G17" s="249"/>
      <c r="H17" s="249"/>
      <c r="I17" s="250"/>
      <c r="J17" s="134"/>
    </row>
    <row r="18" spans="1:10" s="11" customFormat="1" ht="31.5">
      <c r="A18" s="91" t="s">
        <v>312</v>
      </c>
      <c r="B18" s="5">
        <v>0</v>
      </c>
      <c r="C18" s="5">
        <v>6500</v>
      </c>
      <c r="D18" s="5">
        <v>0</v>
      </c>
      <c r="E18" s="5">
        <f>Összesen!L18</f>
        <v>0</v>
      </c>
      <c r="F18" s="91" t="s">
        <v>120</v>
      </c>
      <c r="G18" s="5">
        <v>2187</v>
      </c>
      <c r="H18" s="5">
        <v>12204</v>
      </c>
      <c r="I18" s="5">
        <v>19318</v>
      </c>
      <c r="J18" s="5">
        <f>Összesen!Y18</f>
        <v>19318220</v>
      </c>
    </row>
    <row r="19" spans="1:10" s="11" customFormat="1" ht="15.75">
      <c r="A19" s="91" t="s">
        <v>146</v>
      </c>
      <c r="B19" s="5">
        <v>1250</v>
      </c>
      <c r="C19" s="5">
        <v>0</v>
      </c>
      <c r="D19" s="5"/>
      <c r="E19" s="5">
        <f>Összesen!L19</f>
        <v>0</v>
      </c>
      <c r="F19" s="91" t="s">
        <v>54</v>
      </c>
      <c r="G19" s="5">
        <v>7120</v>
      </c>
      <c r="H19" s="5">
        <v>596</v>
      </c>
      <c r="I19" s="5">
        <v>34224</v>
      </c>
      <c r="J19" s="5">
        <f>Összesen!Y19</f>
        <v>34224473</v>
      </c>
    </row>
    <row r="20" spans="1:10" s="11" customFormat="1" ht="15.75">
      <c r="A20" s="91" t="s">
        <v>383</v>
      </c>
      <c r="B20" s="5">
        <v>5545</v>
      </c>
      <c r="C20" s="5">
        <v>2</v>
      </c>
      <c r="D20" s="5">
        <v>243</v>
      </c>
      <c r="E20" s="5">
        <f>Összesen!L20</f>
        <v>242500</v>
      </c>
      <c r="F20" s="91" t="s">
        <v>220</v>
      </c>
      <c r="G20" s="5">
        <v>1415</v>
      </c>
      <c r="H20" s="5">
        <v>20</v>
      </c>
      <c r="I20" s="5">
        <v>46</v>
      </c>
      <c r="J20" s="5">
        <f>Összesen!Y20</f>
        <v>45496</v>
      </c>
    </row>
    <row r="21" spans="1:10" s="11" customFormat="1" ht="15.75">
      <c r="A21" s="92" t="s">
        <v>94</v>
      </c>
      <c r="B21" s="13">
        <f>SUM(B18:B20)</f>
        <v>6795</v>
      </c>
      <c r="C21" s="13">
        <f>SUM(C18:C20)</f>
        <v>6502</v>
      </c>
      <c r="D21" s="13">
        <f>SUM(D18:D20)</f>
        <v>243</v>
      </c>
      <c r="E21" s="13">
        <f>SUM(E18:E20)</f>
        <v>242500</v>
      </c>
      <c r="F21" s="92" t="s">
        <v>95</v>
      </c>
      <c r="G21" s="13">
        <f>SUM(G18:G20)</f>
        <v>10722</v>
      </c>
      <c r="H21" s="13">
        <f>SUM(H18:H20)</f>
        <v>12820</v>
      </c>
      <c r="I21" s="13">
        <f>SUM(I18:I20)</f>
        <v>53588</v>
      </c>
      <c r="J21" s="13">
        <f>SUM(J18:J20)</f>
        <v>53588189</v>
      </c>
    </row>
    <row r="22" spans="1:10" s="11" customFormat="1" ht="15.75">
      <c r="A22" s="94" t="s">
        <v>152</v>
      </c>
      <c r="B22" s="95">
        <f>B21-G21</f>
        <v>-3927</v>
      </c>
      <c r="C22" s="95">
        <f>C21-H21</f>
        <v>-6318</v>
      </c>
      <c r="D22" s="95">
        <f>D21-I21</f>
        <v>-53345</v>
      </c>
      <c r="E22" s="95">
        <f>E21-J21</f>
        <v>-53345689</v>
      </c>
      <c r="F22" s="236" t="s">
        <v>145</v>
      </c>
      <c r="G22" s="231"/>
      <c r="H22" s="231"/>
      <c r="I22" s="231">
        <v>0</v>
      </c>
      <c r="J22" s="231">
        <f>Összesen!Y22</f>
        <v>0</v>
      </c>
    </row>
    <row r="23" spans="1:10" s="11" customFormat="1" ht="15.75">
      <c r="A23" s="94" t="s">
        <v>143</v>
      </c>
      <c r="B23" s="5"/>
      <c r="C23" s="5"/>
      <c r="D23" s="5">
        <v>0</v>
      </c>
      <c r="E23" s="5">
        <f>Összesen!L23</f>
        <v>0</v>
      </c>
      <c r="F23" s="236"/>
      <c r="G23" s="231"/>
      <c r="H23" s="231"/>
      <c r="I23" s="231"/>
      <c r="J23" s="231"/>
    </row>
    <row r="24" spans="1:10" s="11" customFormat="1" ht="15.75">
      <c r="A24" s="94" t="s">
        <v>144</v>
      </c>
      <c r="B24" s="5"/>
      <c r="C24" s="5"/>
      <c r="D24" s="5">
        <v>20797</v>
      </c>
      <c r="E24" s="5">
        <f>Összesen!L24</f>
        <v>20797173</v>
      </c>
      <c r="F24" s="236"/>
      <c r="G24" s="231"/>
      <c r="H24" s="231"/>
      <c r="I24" s="231"/>
      <c r="J24" s="231"/>
    </row>
    <row r="25" spans="1:10" s="11" customFormat="1" ht="31.5">
      <c r="A25" s="92" t="s">
        <v>12</v>
      </c>
      <c r="B25" s="14">
        <f>B21+B23+B24</f>
        <v>6795</v>
      </c>
      <c r="C25" s="14">
        <f>C21+C23+C24</f>
        <v>6502</v>
      </c>
      <c r="D25" s="14">
        <f>D21+D23+D24</f>
        <v>21040</v>
      </c>
      <c r="E25" s="14">
        <f>E21+E23+E24</f>
        <v>21039673</v>
      </c>
      <c r="F25" s="92" t="s">
        <v>13</v>
      </c>
      <c r="G25" s="14">
        <f>G21+G22</f>
        <v>10722</v>
      </c>
      <c r="H25" s="14">
        <f>H21+H22</f>
        <v>12820</v>
      </c>
      <c r="I25" s="14">
        <f>I21+I22</f>
        <v>53588</v>
      </c>
      <c r="J25" s="14">
        <f>J21+J22</f>
        <v>53588189</v>
      </c>
    </row>
    <row r="26" spans="1:10" s="96" customFormat="1" ht="16.5">
      <c r="A26" s="237" t="s">
        <v>148</v>
      </c>
      <c r="B26" s="237"/>
      <c r="C26" s="237"/>
      <c r="D26" s="237"/>
      <c r="E26" s="237"/>
      <c r="F26" s="248" t="s">
        <v>149</v>
      </c>
      <c r="G26" s="249"/>
      <c r="H26" s="249"/>
      <c r="I26" s="250"/>
      <c r="J26" s="134"/>
    </row>
    <row r="27" spans="1:10" s="11" customFormat="1" ht="15.75">
      <c r="A27" s="91" t="s">
        <v>150</v>
      </c>
      <c r="B27" s="5">
        <f>B11+B21</f>
        <v>53196</v>
      </c>
      <c r="C27" s="5">
        <f>C11+C21</f>
        <v>70248</v>
      </c>
      <c r="D27" s="5">
        <f>D11+D21</f>
        <v>81009</v>
      </c>
      <c r="E27" s="5">
        <f>E11+E21</f>
        <v>81009123</v>
      </c>
      <c r="F27" s="91" t="s">
        <v>151</v>
      </c>
      <c r="G27" s="5">
        <f>G11+G21</f>
        <v>53463</v>
      </c>
      <c r="H27" s="5">
        <f aca="true" t="shared" si="0" ref="G27:J28">H11+H21</f>
        <v>63793</v>
      </c>
      <c r="I27" s="5">
        <f>I11+I21</f>
        <v>116668</v>
      </c>
      <c r="J27" s="5">
        <f t="shared" si="0"/>
        <v>116667794</v>
      </c>
    </row>
    <row r="28" spans="1:10" s="11" customFormat="1" ht="15.75">
      <c r="A28" s="94" t="s">
        <v>152</v>
      </c>
      <c r="B28" s="95">
        <f>B27-G27</f>
        <v>-267</v>
      </c>
      <c r="C28" s="95">
        <f>C27-H27</f>
        <v>6455</v>
      </c>
      <c r="D28" s="95">
        <f>D27-I27</f>
        <v>-35659</v>
      </c>
      <c r="E28" s="95">
        <f>E27-J27</f>
        <v>-35658671</v>
      </c>
      <c r="F28" s="236" t="s">
        <v>145</v>
      </c>
      <c r="G28" s="231">
        <f t="shared" si="0"/>
        <v>461</v>
      </c>
      <c r="H28" s="231">
        <f t="shared" si="0"/>
        <v>508</v>
      </c>
      <c r="I28" s="231">
        <f>I12+I22</f>
        <v>553</v>
      </c>
      <c r="J28" s="231">
        <f t="shared" si="0"/>
        <v>553579</v>
      </c>
    </row>
    <row r="29" spans="1:10" s="11" customFormat="1" ht="15.75">
      <c r="A29" s="94" t="s">
        <v>143</v>
      </c>
      <c r="B29" s="5">
        <f aca="true" t="shared" si="1" ref="B29:E30">B13+B23</f>
        <v>8871</v>
      </c>
      <c r="C29" s="5">
        <f t="shared" si="1"/>
        <v>8651</v>
      </c>
      <c r="D29" s="5">
        <f>D13+D23</f>
        <v>15415</v>
      </c>
      <c r="E29" s="5">
        <f t="shared" si="1"/>
        <v>15415077</v>
      </c>
      <c r="F29" s="236"/>
      <c r="G29" s="231"/>
      <c r="H29" s="231"/>
      <c r="I29" s="231"/>
      <c r="J29" s="231"/>
    </row>
    <row r="30" spans="1:10" s="11" customFormat="1" ht="15.75">
      <c r="A30" s="94" t="s">
        <v>144</v>
      </c>
      <c r="B30" s="5">
        <f t="shared" si="1"/>
        <v>508</v>
      </c>
      <c r="C30" s="5">
        <f t="shared" si="1"/>
        <v>554</v>
      </c>
      <c r="D30" s="5">
        <f>D14+D24</f>
        <v>20797</v>
      </c>
      <c r="E30" s="5">
        <f t="shared" si="1"/>
        <v>20797173</v>
      </c>
      <c r="F30" s="236"/>
      <c r="G30" s="231"/>
      <c r="H30" s="231"/>
      <c r="I30" s="231"/>
      <c r="J30" s="231"/>
    </row>
    <row r="31" spans="1:10" s="11" customFormat="1" ht="15.75">
      <c r="A31" s="64" t="s">
        <v>177</v>
      </c>
      <c r="B31" s="5">
        <f>B15</f>
        <v>0</v>
      </c>
      <c r="C31" s="5">
        <f>C15</f>
        <v>0</v>
      </c>
      <c r="D31" s="5">
        <f>D15</f>
        <v>0</v>
      </c>
      <c r="E31" s="5">
        <f>E15</f>
        <v>0</v>
      </c>
      <c r="F31" s="64" t="s">
        <v>178</v>
      </c>
      <c r="G31" s="83">
        <f>G15</f>
        <v>0</v>
      </c>
      <c r="H31" s="83">
        <f>H15</f>
        <v>0</v>
      </c>
      <c r="I31" s="83">
        <f>I15</f>
        <v>0</v>
      </c>
      <c r="J31" s="83">
        <f>J15</f>
        <v>0</v>
      </c>
    </row>
    <row r="32" spans="1:10" s="11" customFormat="1" ht="15.75">
      <c r="A32" s="90" t="s">
        <v>7</v>
      </c>
      <c r="B32" s="14">
        <f>B27+B29+B30+B31</f>
        <v>62575</v>
      </c>
      <c r="C32" s="14">
        <f>C27+C29+C30+C31</f>
        <v>79453</v>
      </c>
      <c r="D32" s="14">
        <f>D27+D29+D30+D31</f>
        <v>117221</v>
      </c>
      <c r="E32" s="14">
        <f>E27+E29+E30+E31</f>
        <v>117221373</v>
      </c>
      <c r="F32" s="90" t="s">
        <v>8</v>
      </c>
      <c r="G32" s="14">
        <f>SUM(G27:G31)</f>
        <v>53924</v>
      </c>
      <c r="H32" s="14">
        <f>SUM(H27:H31)</f>
        <v>64301</v>
      </c>
      <c r="I32" s="14">
        <f>SUM(I27:I31)</f>
        <v>117221</v>
      </c>
      <c r="J32" s="14">
        <f>SUM(J27:J31)</f>
        <v>117221373</v>
      </c>
    </row>
  </sheetData>
  <sheetProtection/>
  <mergeCells count="28">
    <mergeCell ref="F5:I5"/>
    <mergeCell ref="F17:I17"/>
    <mergeCell ref="F26:I26"/>
    <mergeCell ref="A5:E5"/>
    <mergeCell ref="A1:J1"/>
    <mergeCell ref="A2:J2"/>
    <mergeCell ref="F12:F14"/>
    <mergeCell ref="G12:G14"/>
    <mergeCell ref="H12:H14"/>
    <mergeCell ref="J12:J14"/>
    <mergeCell ref="A9:A10"/>
    <mergeCell ref="B9:B10"/>
    <mergeCell ref="C9:C10"/>
    <mergeCell ref="E9:E10"/>
    <mergeCell ref="A17:E17"/>
    <mergeCell ref="F22:F24"/>
    <mergeCell ref="G22:G24"/>
    <mergeCell ref="H22:H24"/>
    <mergeCell ref="J22:J24"/>
    <mergeCell ref="D9:D10"/>
    <mergeCell ref="I12:I14"/>
    <mergeCell ref="I22:I24"/>
    <mergeCell ref="I28:I30"/>
    <mergeCell ref="A26:E26"/>
    <mergeCell ref="F28:F30"/>
    <mergeCell ref="G28:G30"/>
    <mergeCell ref="H28:H30"/>
    <mergeCell ref="J28:J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&amp;R1. kimutatás</oddHeader>
    <oddFooter>&amp;C&amp;P.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35"/>
  <sheetViews>
    <sheetView zoomScalePageLayoutView="0" workbookViewId="0" topLeftCell="A1">
      <pane xSplit="2" ySplit="4" topLeftCell="F5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O11" sqref="O11"/>
    </sheetView>
  </sheetViews>
  <sheetFormatPr defaultColWidth="9.140625" defaultRowHeight="15"/>
  <cols>
    <col min="1" max="1" width="5.7109375" style="74" customWidth="1"/>
    <col min="2" max="2" width="36.57421875" style="74" customWidth="1"/>
    <col min="3" max="3" width="10.28125" style="74" customWidth="1"/>
    <col min="4" max="4" width="10.140625" style="74" customWidth="1"/>
    <col min="5" max="5" width="10.8515625" style="74" customWidth="1"/>
    <col min="6" max="7" width="11.421875" style="74" customWidth="1"/>
    <col min="8" max="8" width="10.140625" style="74" customWidth="1"/>
    <col min="9" max="9" width="11.28125" style="74" customWidth="1"/>
    <col min="10" max="10" width="11.140625" style="74" customWidth="1"/>
    <col min="11" max="11" width="12.421875" style="74" customWidth="1"/>
    <col min="12" max="12" width="11.57421875" style="74" customWidth="1"/>
    <col min="13" max="13" width="11.28125" style="74" customWidth="1"/>
    <col min="14" max="14" width="11.140625" style="74" customWidth="1"/>
    <col min="15" max="15" width="12.28125" style="74" customWidth="1"/>
    <col min="16" max="17" width="9.57421875" style="138" hidden="1" customWidth="1"/>
    <col min="18" max="16384" width="9.140625" style="74" customWidth="1"/>
  </cols>
  <sheetData>
    <row r="1" spans="1:17" s="16" customFormat="1" ht="15.75">
      <c r="A1" s="252" t="s">
        <v>642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135"/>
      <c r="Q1" s="135"/>
    </row>
    <row r="2" spans="16:17" s="16" customFormat="1" ht="15.75">
      <c r="P2" s="135"/>
      <c r="Q2" s="135"/>
    </row>
    <row r="3" spans="1:17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  <c r="H3" s="1" t="s">
        <v>57</v>
      </c>
      <c r="I3" s="1" t="s">
        <v>58</v>
      </c>
      <c r="J3" s="1" t="s">
        <v>103</v>
      </c>
      <c r="K3" s="1" t="s">
        <v>104</v>
      </c>
      <c r="L3" s="1" t="s">
        <v>59</v>
      </c>
      <c r="M3" s="1" t="s">
        <v>105</v>
      </c>
      <c r="N3" s="1" t="s">
        <v>106</v>
      </c>
      <c r="O3" s="1" t="s">
        <v>107</v>
      </c>
      <c r="P3" s="136"/>
      <c r="Q3" s="136"/>
    </row>
    <row r="4" spans="1:17" s="10" customFormat="1" ht="15.75">
      <c r="A4" s="1">
        <v>1</v>
      </c>
      <c r="B4" s="6" t="s">
        <v>9</v>
      </c>
      <c r="C4" s="71" t="s">
        <v>108</v>
      </c>
      <c r="D4" s="71" t="s">
        <v>109</v>
      </c>
      <c r="E4" s="71" t="s">
        <v>110</v>
      </c>
      <c r="F4" s="71" t="s">
        <v>111</v>
      </c>
      <c r="G4" s="71" t="s">
        <v>112</v>
      </c>
      <c r="H4" s="71" t="s">
        <v>113</v>
      </c>
      <c r="I4" s="71" t="s">
        <v>114</v>
      </c>
      <c r="J4" s="71" t="s">
        <v>115</v>
      </c>
      <c r="K4" s="71" t="s">
        <v>116</v>
      </c>
      <c r="L4" s="71" t="s">
        <v>117</v>
      </c>
      <c r="M4" s="71" t="s">
        <v>118</v>
      </c>
      <c r="N4" s="71" t="s">
        <v>119</v>
      </c>
      <c r="O4" s="71" t="s">
        <v>5</v>
      </c>
      <c r="P4" s="136"/>
      <c r="Q4" s="136"/>
    </row>
    <row r="5" spans="1:17" s="10" customFormat="1" ht="25.5">
      <c r="A5" s="1">
        <v>2</v>
      </c>
      <c r="B5" s="118" t="s">
        <v>303</v>
      </c>
      <c r="C5" s="5">
        <v>5143216</v>
      </c>
      <c r="D5" s="5">
        <v>6436277</v>
      </c>
      <c r="E5" s="5">
        <v>4655153</v>
      </c>
      <c r="F5" s="5">
        <v>9979153</v>
      </c>
      <c r="G5" s="5">
        <v>5755153</v>
      </c>
      <c r="H5" s="5">
        <v>4841858</v>
      </c>
      <c r="I5" s="5">
        <v>5945975</v>
      </c>
      <c r="J5" s="5">
        <v>4955153</v>
      </c>
      <c r="K5" s="5">
        <v>5955153</v>
      </c>
      <c r="L5" s="5">
        <v>4955153</v>
      </c>
      <c r="M5" s="5">
        <v>5455153</v>
      </c>
      <c r="N5" s="5">
        <v>3455153</v>
      </c>
      <c r="O5" s="14">
        <f>SUM(C5:N5)</f>
        <v>67532550</v>
      </c>
      <c r="P5" s="137">
        <f>Összesen!L7</f>
        <v>67532550</v>
      </c>
      <c r="Q5" s="137">
        <f>O5-P5</f>
        <v>0</v>
      </c>
    </row>
    <row r="6" spans="1:17" s="10" customFormat="1" ht="25.5">
      <c r="A6" s="1">
        <v>3</v>
      </c>
      <c r="B6" s="118" t="s">
        <v>312</v>
      </c>
      <c r="C6" s="5"/>
      <c r="D6" s="5"/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/>
      <c r="M6" s="5">
        <v>0</v>
      </c>
      <c r="N6" s="5"/>
      <c r="O6" s="14">
        <f>SUM(C6:N6)</f>
        <v>0</v>
      </c>
      <c r="P6" s="137">
        <f>Összesen!L18</f>
        <v>0</v>
      </c>
      <c r="Q6" s="137">
        <f aca="true" t="shared" si="0" ref="Q6:Q27">O6-P6</f>
        <v>0</v>
      </c>
    </row>
    <row r="7" spans="1:17" s="10" customFormat="1" ht="15.75">
      <c r="A7" s="1">
        <v>4</v>
      </c>
      <c r="B7" s="118" t="s">
        <v>325</v>
      </c>
      <c r="C7" s="5"/>
      <c r="D7" s="5"/>
      <c r="E7" s="5">
        <v>552620</v>
      </c>
      <c r="F7" s="5"/>
      <c r="G7" s="5">
        <v>5355000</v>
      </c>
      <c r="H7" s="5"/>
      <c r="I7" s="5"/>
      <c r="J7" s="5"/>
      <c r="K7" s="5">
        <v>552620</v>
      </c>
      <c r="L7" s="5"/>
      <c r="M7" s="5"/>
      <c r="N7" s="5">
        <v>2556000</v>
      </c>
      <c r="O7" s="14">
        <f aca="true" t="shared" si="1" ref="O7:O15">SUM(C7:N7)</f>
        <v>9016240</v>
      </c>
      <c r="P7" s="137">
        <f>Összesen!L8</f>
        <v>9016240</v>
      </c>
      <c r="Q7" s="137">
        <f t="shared" si="0"/>
        <v>0</v>
      </c>
    </row>
    <row r="8" spans="1:17" s="10" customFormat="1" ht="15.75">
      <c r="A8" s="1">
        <v>5</v>
      </c>
      <c r="B8" s="118" t="s">
        <v>53</v>
      </c>
      <c r="C8" s="5">
        <v>170900</v>
      </c>
      <c r="D8" s="5">
        <v>145400</v>
      </c>
      <c r="E8" s="5">
        <v>160500</v>
      </c>
      <c r="F8" s="5">
        <v>200400</v>
      </c>
      <c r="G8" s="5">
        <v>305400</v>
      </c>
      <c r="H8" s="5">
        <v>365400</v>
      </c>
      <c r="I8" s="5">
        <v>515400</v>
      </c>
      <c r="J8" s="5">
        <v>759137</v>
      </c>
      <c r="K8" s="5">
        <v>705400</v>
      </c>
      <c r="L8" s="5">
        <v>405800</v>
      </c>
      <c r="M8" s="5">
        <v>264300</v>
      </c>
      <c r="N8" s="5">
        <v>122096</v>
      </c>
      <c r="O8" s="14">
        <f t="shared" si="1"/>
        <v>4120133</v>
      </c>
      <c r="P8" s="137">
        <f>Összesen!L9</f>
        <v>4120133</v>
      </c>
      <c r="Q8" s="137">
        <f t="shared" si="0"/>
        <v>0</v>
      </c>
    </row>
    <row r="9" spans="1:17" s="10" customFormat="1" ht="15.75">
      <c r="A9" s="1">
        <v>6</v>
      </c>
      <c r="B9" s="118" t="s">
        <v>146</v>
      </c>
      <c r="C9" s="5">
        <v>0</v>
      </c>
      <c r="D9" s="5">
        <v>0</v>
      </c>
      <c r="E9" s="5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1"/>
        <v>0</v>
      </c>
      <c r="P9" s="137">
        <f>Összesen!L19</f>
        <v>0</v>
      </c>
      <c r="Q9" s="137">
        <f t="shared" si="0"/>
        <v>0</v>
      </c>
    </row>
    <row r="10" spans="1:17" s="10" customFormat="1" ht="15.75">
      <c r="A10" s="1">
        <v>7</v>
      </c>
      <c r="B10" s="118" t="s">
        <v>382</v>
      </c>
      <c r="C10" s="5">
        <v>0</v>
      </c>
      <c r="D10" s="5">
        <v>0</v>
      </c>
      <c r="E10" s="5">
        <v>77700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5000</v>
      </c>
      <c r="L10" s="5">
        <v>5000</v>
      </c>
      <c r="M10" s="5">
        <v>5000</v>
      </c>
      <c r="N10" s="5">
        <v>5000</v>
      </c>
      <c r="O10" s="14">
        <f t="shared" si="1"/>
        <v>97700</v>
      </c>
      <c r="P10" s="137">
        <f>Összesen!L10</f>
        <v>97700</v>
      </c>
      <c r="Q10" s="137">
        <f t="shared" si="0"/>
        <v>0</v>
      </c>
    </row>
    <row r="11" spans="1:17" s="10" customFormat="1" ht="15.75">
      <c r="A11" s="1">
        <v>8</v>
      </c>
      <c r="B11" s="118" t="s">
        <v>383</v>
      </c>
      <c r="C11" s="5">
        <v>6000</v>
      </c>
      <c r="D11" s="5">
        <v>21500</v>
      </c>
      <c r="E11" s="5">
        <v>21500</v>
      </c>
      <c r="F11" s="5">
        <v>21500</v>
      </c>
      <c r="G11" s="5">
        <v>21500</v>
      </c>
      <c r="H11" s="5">
        <v>21500</v>
      </c>
      <c r="I11" s="5">
        <v>21500</v>
      </c>
      <c r="J11" s="5">
        <v>21500</v>
      </c>
      <c r="K11" s="5">
        <v>21500</v>
      </c>
      <c r="L11" s="5">
        <v>21500</v>
      </c>
      <c r="M11" s="5">
        <v>21500</v>
      </c>
      <c r="N11" s="5">
        <v>21500</v>
      </c>
      <c r="O11" s="14">
        <f t="shared" si="1"/>
        <v>242500</v>
      </c>
      <c r="P11" s="137">
        <f>Összesen!L20</f>
        <v>242500</v>
      </c>
      <c r="Q11" s="137">
        <f t="shared" si="0"/>
        <v>0</v>
      </c>
    </row>
    <row r="12" spans="1:17" s="10" customFormat="1" ht="15.75">
      <c r="A12" s="1">
        <v>9</v>
      </c>
      <c r="B12" s="118" t="s">
        <v>393</v>
      </c>
      <c r="C12" s="5"/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/>
      <c r="J12" s="5">
        <v>6000000</v>
      </c>
      <c r="K12" s="5">
        <v>9415077</v>
      </c>
      <c r="L12" s="5"/>
      <c r="M12" s="5">
        <v>0</v>
      </c>
      <c r="N12" s="5">
        <v>0</v>
      </c>
      <c r="O12" s="14">
        <f t="shared" si="1"/>
        <v>15415077</v>
      </c>
      <c r="P12" s="137">
        <f>Összesen!L14</f>
        <v>15415077</v>
      </c>
      <c r="Q12" s="137">
        <f t="shared" si="0"/>
        <v>0</v>
      </c>
    </row>
    <row r="13" spans="1:17" s="10" customFormat="1" ht="15.75">
      <c r="A13" s="1">
        <v>10</v>
      </c>
      <c r="B13" s="118" t="s">
        <v>394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1"/>
        <v>0</v>
      </c>
      <c r="P13" s="137">
        <f>Összesen!L23</f>
        <v>0</v>
      </c>
      <c r="Q13" s="137">
        <f t="shared" si="0"/>
        <v>0</v>
      </c>
    </row>
    <row r="14" spans="1:17" s="10" customFormat="1" ht="15.75">
      <c r="A14" s="1">
        <v>11</v>
      </c>
      <c r="B14" s="118" t="s">
        <v>391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1"/>
        <v>0</v>
      </c>
      <c r="P14" s="137">
        <f>Összesen!L15</f>
        <v>0</v>
      </c>
      <c r="Q14" s="137">
        <f t="shared" si="0"/>
        <v>0</v>
      </c>
    </row>
    <row r="15" spans="1:17" s="10" customFormat="1" ht="15.75">
      <c r="A15" s="1">
        <v>12</v>
      </c>
      <c r="B15" s="118" t="s">
        <v>392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20797173</v>
      </c>
      <c r="M15" s="5">
        <v>0</v>
      </c>
      <c r="N15" s="5">
        <v>0</v>
      </c>
      <c r="O15" s="14">
        <f t="shared" si="1"/>
        <v>20797173</v>
      </c>
      <c r="P15" s="137">
        <f>Összesen!L24</f>
        <v>20797173</v>
      </c>
      <c r="Q15" s="137">
        <f t="shared" si="0"/>
        <v>0</v>
      </c>
    </row>
    <row r="16" spans="1:17" s="10" customFormat="1" ht="15.75">
      <c r="A16" s="1">
        <v>13</v>
      </c>
      <c r="B16" s="73" t="s">
        <v>7</v>
      </c>
      <c r="C16" s="14">
        <f aca="true" t="shared" si="2" ref="C16:O16">SUM(C5:C15)</f>
        <v>5320116</v>
      </c>
      <c r="D16" s="14">
        <f t="shared" si="2"/>
        <v>6603177</v>
      </c>
      <c r="E16" s="14">
        <f t="shared" si="2"/>
        <v>5467473</v>
      </c>
      <c r="F16" s="14">
        <f t="shared" si="2"/>
        <v>10201053</v>
      </c>
      <c r="G16" s="14">
        <f t="shared" si="2"/>
        <v>11437053</v>
      </c>
      <c r="H16" s="14">
        <f t="shared" si="2"/>
        <v>5228758</v>
      </c>
      <c r="I16" s="14">
        <f t="shared" si="2"/>
        <v>6482875</v>
      </c>
      <c r="J16" s="14">
        <f t="shared" si="2"/>
        <v>11735790</v>
      </c>
      <c r="K16" s="14">
        <f>SUM(K5:K15)</f>
        <v>37451923</v>
      </c>
      <c r="L16" s="14">
        <f t="shared" si="2"/>
        <v>5387453</v>
      </c>
      <c r="M16" s="14">
        <f t="shared" si="2"/>
        <v>5745953</v>
      </c>
      <c r="N16" s="14">
        <f t="shared" si="2"/>
        <v>6159749</v>
      </c>
      <c r="O16" s="14">
        <f t="shared" si="2"/>
        <v>117221373</v>
      </c>
      <c r="P16" s="137">
        <f>Összesen!L31</f>
        <v>117221373</v>
      </c>
      <c r="Q16" s="137">
        <f t="shared" si="0"/>
        <v>0</v>
      </c>
    </row>
    <row r="17" spans="1:17" s="10" customFormat="1" ht="15.75">
      <c r="A17" s="1">
        <v>14</v>
      </c>
      <c r="B17" s="72" t="s">
        <v>45</v>
      </c>
      <c r="C17" s="5">
        <v>1716112</v>
      </c>
      <c r="D17" s="5">
        <v>1732487</v>
      </c>
      <c r="E17" s="5">
        <v>1775662</v>
      </c>
      <c r="F17" s="5">
        <v>3669935</v>
      </c>
      <c r="G17" s="5">
        <v>3190793</v>
      </c>
      <c r="H17" s="5">
        <v>3239802</v>
      </c>
      <c r="I17" s="5">
        <v>3110793</v>
      </c>
      <c r="J17" s="5">
        <v>3590793</v>
      </c>
      <c r="K17" s="5">
        <v>3110793</v>
      </c>
      <c r="L17" s="5">
        <v>3090793</v>
      </c>
      <c r="M17" s="5">
        <v>3190793</v>
      </c>
      <c r="N17" s="5">
        <v>3190793</v>
      </c>
      <c r="O17" s="14">
        <f>SUM(C17:N17)</f>
        <v>34609549</v>
      </c>
      <c r="P17" s="137">
        <f>Összesen!Y7</f>
        <v>34609549</v>
      </c>
      <c r="Q17" s="137">
        <f t="shared" si="0"/>
        <v>0</v>
      </c>
    </row>
    <row r="18" spans="1:17" s="10" customFormat="1" ht="25.5">
      <c r="A18" s="1">
        <v>15</v>
      </c>
      <c r="B18" s="72" t="s">
        <v>89</v>
      </c>
      <c r="C18" s="5">
        <v>279075</v>
      </c>
      <c r="D18" s="5">
        <v>230736</v>
      </c>
      <c r="E18" s="5">
        <v>230736</v>
      </c>
      <c r="F18" s="5">
        <v>543424</v>
      </c>
      <c r="G18" s="5">
        <v>421212</v>
      </c>
      <c r="H18" s="5">
        <v>472203</v>
      </c>
      <c r="I18" s="5">
        <v>431212</v>
      </c>
      <c r="J18" s="5">
        <v>421212</v>
      </c>
      <c r="K18" s="5">
        <v>424080</v>
      </c>
      <c r="L18" s="5">
        <v>421212</v>
      </c>
      <c r="M18" s="5">
        <v>421212</v>
      </c>
      <c r="N18" s="5">
        <v>421212</v>
      </c>
      <c r="O18" s="14">
        <f aca="true" t="shared" si="3" ref="O18:O26">SUM(C18:N18)</f>
        <v>4717526</v>
      </c>
      <c r="P18" s="137">
        <f>Összesen!Y8</f>
        <v>4717526</v>
      </c>
      <c r="Q18" s="137">
        <f t="shared" si="0"/>
        <v>0</v>
      </c>
    </row>
    <row r="19" spans="1:17" s="10" customFormat="1" ht="15.75">
      <c r="A19" s="1">
        <v>16</v>
      </c>
      <c r="B19" s="72" t="s">
        <v>90</v>
      </c>
      <c r="C19" s="5">
        <v>935890</v>
      </c>
      <c r="D19" s="5">
        <v>999600</v>
      </c>
      <c r="E19" s="12">
        <v>1000980</v>
      </c>
      <c r="F19" s="12">
        <v>1425000</v>
      </c>
      <c r="G19" s="5">
        <v>1705800</v>
      </c>
      <c r="H19" s="5">
        <v>1458960</v>
      </c>
      <c r="I19" s="5">
        <v>1819800</v>
      </c>
      <c r="J19" s="5">
        <v>1987500</v>
      </c>
      <c r="K19" s="5">
        <v>1489700</v>
      </c>
      <c r="L19" s="5">
        <v>1571890</v>
      </c>
      <c r="M19" s="5">
        <v>1454974</v>
      </c>
      <c r="N19" s="5">
        <v>1689700</v>
      </c>
      <c r="O19" s="14">
        <f>SUM(C19:N19)</f>
        <v>17539794</v>
      </c>
      <c r="P19" s="137">
        <f>Összesen!Y9</f>
        <v>17539794</v>
      </c>
      <c r="Q19" s="137">
        <f t="shared" si="0"/>
        <v>0</v>
      </c>
    </row>
    <row r="20" spans="1:17" s="10" customFormat="1" ht="15.75">
      <c r="A20" s="1">
        <v>17</v>
      </c>
      <c r="B20" s="72" t="s">
        <v>91</v>
      </c>
      <c r="C20" s="5">
        <v>138533</v>
      </c>
      <c r="D20" s="5">
        <v>138533</v>
      </c>
      <c r="E20" s="5">
        <v>338533</v>
      </c>
      <c r="F20" s="5">
        <v>338533</v>
      </c>
      <c r="G20" s="5">
        <v>388533</v>
      </c>
      <c r="H20" s="5">
        <v>288533</v>
      </c>
      <c r="I20" s="5">
        <v>238533</v>
      </c>
      <c r="J20" s="5">
        <v>408533</v>
      </c>
      <c r="K20" s="5">
        <v>238533</v>
      </c>
      <c r="L20" s="5">
        <v>288533</v>
      </c>
      <c r="M20" s="5">
        <v>331537</v>
      </c>
      <c r="N20" s="5">
        <v>685533</v>
      </c>
      <c r="O20" s="14">
        <f t="shared" si="3"/>
        <v>3822400</v>
      </c>
      <c r="P20" s="137">
        <f>Összesen!Y10</f>
        <v>3822400</v>
      </c>
      <c r="Q20" s="137">
        <f t="shared" si="0"/>
        <v>0</v>
      </c>
    </row>
    <row r="21" spans="1:17" s="10" customFormat="1" ht="15.75">
      <c r="A21" s="1">
        <v>18</v>
      </c>
      <c r="B21" s="72" t="s">
        <v>92</v>
      </c>
      <c r="C21" s="5">
        <v>132020</v>
      </c>
      <c r="D21" s="5">
        <v>82020</v>
      </c>
      <c r="E21" s="5">
        <v>82020</v>
      </c>
      <c r="F21" s="5">
        <v>243593</v>
      </c>
      <c r="G21" s="5">
        <v>289530</v>
      </c>
      <c r="H21" s="5">
        <v>309850</v>
      </c>
      <c r="I21" s="5">
        <v>152020</v>
      </c>
      <c r="J21" s="5">
        <v>332020</v>
      </c>
      <c r="K21" s="5">
        <v>209850</v>
      </c>
      <c r="L21" s="5">
        <v>183373</v>
      </c>
      <c r="M21" s="5">
        <v>192020</v>
      </c>
      <c r="N21" s="5">
        <v>182020</v>
      </c>
      <c r="O21" s="14">
        <f t="shared" si="3"/>
        <v>2390336</v>
      </c>
      <c r="P21" s="137">
        <f>Összesen!Y11</f>
        <v>2390336</v>
      </c>
      <c r="Q21" s="137">
        <f t="shared" si="0"/>
        <v>0</v>
      </c>
    </row>
    <row r="22" spans="1:17" s="10" customFormat="1" ht="15.75">
      <c r="A22" s="1">
        <v>19</v>
      </c>
      <c r="B22" s="72" t="s">
        <v>120</v>
      </c>
      <c r="C22" s="5"/>
      <c r="D22" s="5"/>
      <c r="E22" s="5"/>
      <c r="F22" s="5">
        <v>5424000</v>
      </c>
      <c r="G22" s="5"/>
      <c r="H22" s="5"/>
      <c r="I22" s="5">
        <v>1090822</v>
      </c>
      <c r="J22" s="5">
        <v>5424323</v>
      </c>
      <c r="K22" s="5">
        <v>7379075</v>
      </c>
      <c r="L22" s="5"/>
      <c r="M22" s="5"/>
      <c r="N22" s="5"/>
      <c r="O22" s="14">
        <f t="shared" si="3"/>
        <v>19318220</v>
      </c>
      <c r="P22" s="137">
        <f>Összesen!Y18</f>
        <v>19318220</v>
      </c>
      <c r="Q22" s="137">
        <f t="shared" si="0"/>
        <v>0</v>
      </c>
    </row>
    <row r="23" spans="1:17" s="10" customFormat="1" ht="15.75">
      <c r="A23" s="1">
        <v>20</v>
      </c>
      <c r="B23" s="72" t="s">
        <v>54</v>
      </c>
      <c r="C23" s="5"/>
      <c r="D23" s="5"/>
      <c r="E23" s="5">
        <v>789600</v>
      </c>
      <c r="F23" s="5"/>
      <c r="G23" s="5">
        <v>4598253</v>
      </c>
      <c r="H23" s="5">
        <v>553210</v>
      </c>
      <c r="I23" s="5">
        <v>2063445</v>
      </c>
      <c r="J23" s="5">
        <v>410200</v>
      </c>
      <c r="K23" s="5">
        <v>25167490</v>
      </c>
      <c r="L23" s="5"/>
      <c r="M23" s="5">
        <v>642275</v>
      </c>
      <c r="N23" s="5"/>
      <c r="O23" s="14">
        <f t="shared" si="3"/>
        <v>34224473</v>
      </c>
      <c r="P23" s="137">
        <f>Összesen!Y19</f>
        <v>34224473</v>
      </c>
      <c r="Q23" s="137">
        <f t="shared" si="0"/>
        <v>0</v>
      </c>
    </row>
    <row r="24" spans="1:17" s="10" customFormat="1" ht="15.75">
      <c r="A24" s="1">
        <v>21</v>
      </c>
      <c r="B24" s="72" t="s">
        <v>220</v>
      </c>
      <c r="C24" s="5">
        <v>0</v>
      </c>
      <c r="D24" s="5">
        <v>0</v>
      </c>
      <c r="E24" s="5">
        <v>0</v>
      </c>
      <c r="F24" s="5">
        <v>0</v>
      </c>
      <c r="G24" s="5">
        <v>45496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4">
        <f t="shared" si="3"/>
        <v>45496</v>
      </c>
      <c r="P24" s="137">
        <f>Összesen!Y20</f>
        <v>45496</v>
      </c>
      <c r="Q24" s="137">
        <f t="shared" si="0"/>
        <v>0</v>
      </c>
    </row>
    <row r="25" spans="1:17" s="10" customFormat="1" ht="15.75">
      <c r="A25" s="1">
        <v>22</v>
      </c>
      <c r="B25" s="72" t="s">
        <v>102</v>
      </c>
      <c r="C25" s="5">
        <v>553579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3"/>
        <v>553579</v>
      </c>
      <c r="P25" s="137">
        <f>Összesen!Y13</f>
        <v>553579</v>
      </c>
      <c r="Q25" s="137">
        <f t="shared" si="0"/>
        <v>0</v>
      </c>
    </row>
    <row r="26" spans="1:17" s="10" customFormat="1" ht="15.75">
      <c r="A26" s="1">
        <v>23</v>
      </c>
      <c r="B26" s="72" t="s">
        <v>121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3"/>
        <v>0</v>
      </c>
      <c r="P26" s="137">
        <f>Összesen!Y22</f>
        <v>0</v>
      </c>
      <c r="Q26" s="137">
        <f t="shared" si="0"/>
        <v>0</v>
      </c>
    </row>
    <row r="27" spans="1:17" s="10" customFormat="1" ht="15.75">
      <c r="A27" s="1">
        <v>24</v>
      </c>
      <c r="B27" s="73" t="s">
        <v>8</v>
      </c>
      <c r="C27" s="14">
        <f>SUM(C17:C26)</f>
        <v>3755209</v>
      </c>
      <c r="D27" s="14">
        <f aca="true" t="shared" si="4" ref="D27:O27">SUM(D17:D26)</f>
        <v>3183376</v>
      </c>
      <c r="E27" s="14">
        <f t="shared" si="4"/>
        <v>4217531</v>
      </c>
      <c r="F27" s="14">
        <f t="shared" si="4"/>
        <v>11644485</v>
      </c>
      <c r="G27" s="14">
        <f t="shared" si="4"/>
        <v>10639617</v>
      </c>
      <c r="H27" s="14">
        <f t="shared" si="4"/>
        <v>6322558</v>
      </c>
      <c r="I27" s="14">
        <f t="shared" si="4"/>
        <v>8906625</v>
      </c>
      <c r="J27" s="14">
        <f t="shared" si="4"/>
        <v>12574581</v>
      </c>
      <c r="K27" s="14">
        <f t="shared" si="4"/>
        <v>38019521</v>
      </c>
      <c r="L27" s="14">
        <f t="shared" si="4"/>
        <v>5555801</v>
      </c>
      <c r="M27" s="14">
        <f t="shared" si="4"/>
        <v>6232811</v>
      </c>
      <c r="N27" s="14">
        <f t="shared" si="4"/>
        <v>6169258</v>
      </c>
      <c r="O27" s="14">
        <f t="shared" si="4"/>
        <v>117221373</v>
      </c>
      <c r="P27" s="137">
        <f>Összesen!Y31</f>
        <v>117221373</v>
      </c>
      <c r="Q27" s="137">
        <f t="shared" si="0"/>
        <v>0</v>
      </c>
    </row>
    <row r="28" spans="1:15" ht="15.75">
      <c r="A28" s="1">
        <v>25</v>
      </c>
      <c r="B28" s="73" t="s">
        <v>127</v>
      </c>
      <c r="C28" s="14">
        <f>C16-C27</f>
        <v>1564907</v>
      </c>
      <c r="D28" s="14">
        <f>C28+D16-D27</f>
        <v>4984708</v>
      </c>
      <c r="E28" s="14">
        <f aca="true" t="shared" si="5" ref="E28:O28">D28+E16-E27</f>
        <v>6234650</v>
      </c>
      <c r="F28" s="14">
        <f t="shared" si="5"/>
        <v>4791218</v>
      </c>
      <c r="G28" s="14">
        <f t="shared" si="5"/>
        <v>5588654</v>
      </c>
      <c r="H28" s="14">
        <f t="shared" si="5"/>
        <v>4494854</v>
      </c>
      <c r="I28" s="14">
        <f t="shared" si="5"/>
        <v>2071104</v>
      </c>
      <c r="J28" s="14">
        <f t="shared" si="5"/>
        <v>1232313</v>
      </c>
      <c r="K28" s="14">
        <f t="shared" si="5"/>
        <v>664715</v>
      </c>
      <c r="L28" s="14">
        <f t="shared" si="5"/>
        <v>496367</v>
      </c>
      <c r="M28" s="14">
        <f t="shared" si="5"/>
        <v>9509</v>
      </c>
      <c r="N28" s="14">
        <f t="shared" si="5"/>
        <v>0</v>
      </c>
      <c r="O28" s="14">
        <f t="shared" si="5"/>
        <v>0</v>
      </c>
    </row>
    <row r="29" ht="15">
      <c r="O29" s="75"/>
    </row>
    <row r="35" ht="15">
      <c r="H35" s="151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73" r:id="rId1"/>
  <headerFooter>
    <oddHeader>&amp;R2. kimutatás</oddHeader>
    <oddFooter>&amp;C&amp;P.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9.140625" style="0" customWidth="1"/>
  </cols>
  <sheetData>
    <row r="1" spans="1:6" s="2" customFormat="1" ht="35.25" customHeight="1">
      <c r="A1" s="251" t="s">
        <v>554</v>
      </c>
      <c r="B1" s="251"/>
      <c r="C1" s="251"/>
      <c r="D1" s="251"/>
      <c r="E1" s="251"/>
      <c r="F1" s="251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244" t="s">
        <v>9</v>
      </c>
      <c r="C4" s="6" t="s">
        <v>388</v>
      </c>
      <c r="D4" s="6" t="s">
        <v>411</v>
      </c>
      <c r="E4" s="6" t="s">
        <v>501</v>
      </c>
      <c r="F4" s="6" t="s">
        <v>631</v>
      </c>
    </row>
    <row r="5" spans="1:6" s="10" customFormat="1" ht="15.75">
      <c r="A5" s="1">
        <v>2</v>
      </c>
      <c r="B5" s="245"/>
      <c r="C5" s="6" t="s">
        <v>4</v>
      </c>
      <c r="D5" s="6" t="s">
        <v>4</v>
      </c>
      <c r="E5" s="6" t="s">
        <v>4</v>
      </c>
      <c r="F5" s="6" t="s">
        <v>4</v>
      </c>
    </row>
    <row r="6" spans="1:7" s="10" customFormat="1" ht="15.75">
      <c r="A6" s="1">
        <v>3</v>
      </c>
      <c r="B6" s="9" t="s">
        <v>84</v>
      </c>
      <c r="C6" s="63">
        <f>C7+C18</f>
        <v>0</v>
      </c>
      <c r="D6" s="63">
        <f>D7+D18</f>
        <v>0</v>
      </c>
      <c r="E6" s="63">
        <f>E7+E18</f>
        <v>0</v>
      </c>
      <c r="F6" s="63">
        <f>F7+F18</f>
        <v>0</v>
      </c>
      <c r="G6" s="12"/>
    </row>
    <row r="7" spans="1:7" s="10" customFormat="1" ht="31.5" hidden="1">
      <c r="A7" s="1">
        <v>4</v>
      </c>
      <c r="B7" s="8" t="s">
        <v>85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 hidden="1">
      <c r="A18" s="1">
        <v>5</v>
      </c>
      <c r="B18" s="8" t="s">
        <v>86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8.28125" style="56" customWidth="1"/>
    <col min="2" max="2" width="16.140625" style="56" customWidth="1"/>
    <col min="3" max="3" width="16.140625" style="56" hidden="1" customWidth="1"/>
    <col min="4" max="138" width="9.140625" style="55" customWidth="1"/>
    <col min="139" max="16384" width="9.140625" style="56" customWidth="1"/>
  </cols>
  <sheetData>
    <row r="1" spans="1:138" s="52" customFormat="1" ht="33" customHeight="1">
      <c r="A1" s="253" t="s">
        <v>644</v>
      </c>
      <c r="B1" s="253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</row>
    <row r="2" spans="2:138" s="53" customFormat="1" ht="21.75" customHeight="1">
      <c r="B2" s="54"/>
      <c r="C2" s="54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</row>
    <row r="3" spans="1:138" s="58" customFormat="1" ht="30" customHeight="1">
      <c r="A3" s="76" t="s">
        <v>65</v>
      </c>
      <c r="B3" s="57" t="s">
        <v>66</v>
      </c>
      <c r="C3" s="57" t="s">
        <v>587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</row>
    <row r="4" spans="1:138" s="58" customFormat="1" ht="31.5">
      <c r="A4" s="77" t="s">
        <v>67</v>
      </c>
      <c r="B4" s="59">
        <f>SUM(B5:B6)</f>
        <v>0</v>
      </c>
      <c r="C4" s="59">
        <f>SUM(C5:C6)</f>
        <v>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</row>
    <row r="5" spans="1:138" s="58" customFormat="1" ht="18">
      <c r="A5" s="78" t="s">
        <v>68</v>
      </c>
      <c r="B5" s="59">
        <v>0</v>
      </c>
      <c r="C5" s="59">
        <v>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</row>
    <row r="6" spans="1:138" s="58" customFormat="1" ht="18">
      <c r="A6" s="78" t="s">
        <v>69</v>
      </c>
      <c r="B6" s="59">
        <v>0</v>
      </c>
      <c r="C6" s="59">
        <v>0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</row>
    <row r="7" spans="1:3" ht="31.5">
      <c r="A7" s="77" t="s">
        <v>70</v>
      </c>
      <c r="B7" s="59">
        <v>0</v>
      </c>
      <c r="C7" s="59">
        <v>0</v>
      </c>
    </row>
    <row r="8" spans="1:3" ht="31.5">
      <c r="A8" s="79" t="s">
        <v>71</v>
      </c>
      <c r="B8" s="60">
        <f>SUM(B9:B10)</f>
        <v>0</v>
      </c>
      <c r="C8" s="60">
        <f>SUM(C9:C10)</f>
        <v>0</v>
      </c>
    </row>
    <row r="9" spans="1:138" s="58" customFormat="1" ht="30">
      <c r="A9" s="80" t="s">
        <v>72</v>
      </c>
      <c r="B9" s="61">
        <v>0</v>
      </c>
      <c r="C9" s="61">
        <v>0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</row>
    <row r="10" spans="1:138" s="58" customFormat="1" ht="30">
      <c r="A10" s="80" t="s">
        <v>73</v>
      </c>
      <c r="B10" s="61">
        <v>0</v>
      </c>
      <c r="C10" s="61">
        <v>0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</row>
    <row r="11" spans="1:138" s="58" customFormat="1" ht="31.5">
      <c r="A11" s="79" t="s">
        <v>74</v>
      </c>
      <c r="B11" s="60">
        <v>0</v>
      </c>
      <c r="C11" s="60">
        <v>0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</row>
    <row r="12" spans="1:138" s="58" customFormat="1" ht="31.5">
      <c r="A12" s="79" t="s">
        <v>75</v>
      </c>
      <c r="B12" s="60">
        <f>SUM(B13,B16,B19,B25,B22)</f>
        <v>92046</v>
      </c>
      <c r="C12" s="60">
        <f>SUM(C13,C16,C19,C25,C22)</f>
        <v>70000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</row>
    <row r="13" spans="1:3" ht="18">
      <c r="A13" s="80" t="s">
        <v>76</v>
      </c>
      <c r="B13" s="61">
        <v>0</v>
      </c>
      <c r="C13" s="61">
        <v>0</v>
      </c>
    </row>
    <row r="14" spans="1:138" s="58" customFormat="1" ht="18">
      <c r="A14" s="81" t="s">
        <v>77</v>
      </c>
      <c r="B14" s="62">
        <v>0</v>
      </c>
      <c r="C14" s="62">
        <v>0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</row>
    <row r="15" spans="1:138" s="58" customFormat="1" ht="25.5">
      <c r="A15" s="81" t="s">
        <v>78</v>
      </c>
      <c r="B15" s="62">
        <v>0</v>
      </c>
      <c r="C15" s="62">
        <v>0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</row>
    <row r="16" spans="1:138" s="58" customFormat="1" ht="30">
      <c r="A16" s="80" t="s">
        <v>79</v>
      </c>
      <c r="B16" s="61">
        <f>SUM(B17:B18)</f>
        <v>0</v>
      </c>
      <c r="C16" s="61">
        <f>SUM(C17:C18)</f>
        <v>0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</row>
    <row r="17" spans="1:138" s="58" customFormat="1" ht="18">
      <c r="A17" s="81" t="s">
        <v>77</v>
      </c>
      <c r="B17" s="62">
        <v>0</v>
      </c>
      <c r="C17" s="62">
        <v>0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</row>
    <row r="18" spans="1:138" s="58" customFormat="1" ht="25.5">
      <c r="A18" s="81" t="s">
        <v>78</v>
      </c>
      <c r="B18" s="62">
        <v>0</v>
      </c>
      <c r="C18" s="62">
        <v>0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</row>
    <row r="19" spans="1:138" s="58" customFormat="1" ht="18">
      <c r="A19" s="80" t="s">
        <v>126</v>
      </c>
      <c r="B19" s="61">
        <f>SUM(B20:B21)</f>
        <v>0</v>
      </c>
      <c r="C19" s="61">
        <f>SUM(C20:C21)</f>
        <v>0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</row>
    <row r="20" spans="1:3" ht="18">
      <c r="A20" s="81" t="s">
        <v>77</v>
      </c>
      <c r="B20" s="62">
        <v>0</v>
      </c>
      <c r="C20" s="62">
        <v>0</v>
      </c>
    </row>
    <row r="21" spans="1:138" s="58" customFormat="1" ht="25.5">
      <c r="A21" s="81" t="s">
        <v>78</v>
      </c>
      <c r="B21" s="62">
        <v>0</v>
      </c>
      <c r="C21" s="62">
        <v>0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</row>
    <row r="22" spans="1:138" s="58" customFormat="1" ht="18">
      <c r="A22" s="80" t="s">
        <v>80</v>
      </c>
      <c r="B22" s="61">
        <f>SUM(B23:B24)</f>
        <v>0</v>
      </c>
      <c r="C22" s="61">
        <f>SUM(C23:C24)</f>
        <v>0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</row>
    <row r="23" spans="1:3" ht="18">
      <c r="A23" s="81" t="s">
        <v>77</v>
      </c>
      <c r="B23" s="62">
        <v>0</v>
      </c>
      <c r="C23" s="62">
        <v>0</v>
      </c>
    </row>
    <row r="24" spans="1:3" ht="25.5">
      <c r="A24" s="81" t="s">
        <v>78</v>
      </c>
      <c r="B24" s="62">
        <v>0</v>
      </c>
      <c r="C24" s="62">
        <v>0</v>
      </c>
    </row>
    <row r="25" spans="1:3" ht="18">
      <c r="A25" s="80" t="s">
        <v>81</v>
      </c>
      <c r="B25" s="61">
        <f>SUM(B26:B27)</f>
        <v>92046</v>
      </c>
      <c r="C25" s="61">
        <f>SUM(C26:C27)</f>
        <v>70000</v>
      </c>
    </row>
    <row r="26" spans="1:3" ht="18">
      <c r="A26" s="81" t="s">
        <v>77</v>
      </c>
      <c r="B26" s="62">
        <v>92046</v>
      </c>
      <c r="C26" s="62">
        <v>70000</v>
      </c>
    </row>
    <row r="27" spans="1:3" ht="25.5">
      <c r="A27" s="81" t="s">
        <v>78</v>
      </c>
      <c r="B27" s="62">
        <v>0</v>
      </c>
      <c r="C27" s="62">
        <v>0</v>
      </c>
    </row>
    <row r="28" spans="1:3" ht="31.5">
      <c r="A28" s="79" t="s">
        <v>82</v>
      </c>
      <c r="B28" s="60">
        <v>0</v>
      </c>
      <c r="C28" s="60">
        <v>0</v>
      </c>
    </row>
    <row r="29" spans="1:3" ht="18">
      <c r="A29" s="82" t="s">
        <v>83</v>
      </c>
      <c r="B29" s="60">
        <f>SUM(B8,B11,B12,B28,B4,B7)</f>
        <v>92046</v>
      </c>
      <c r="C29" s="60">
        <f>SUM(C8,C11,C12,C28,C4,C7)</f>
        <v>70000</v>
      </c>
    </row>
  </sheetData>
  <sheetProtection/>
  <mergeCells count="1">
    <mergeCell ref="A1:B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4. kimutatás
</oddHeader>
    <oddFooter>&amp;C&amp;P.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PageLayoutView="0" workbookViewId="0" topLeftCell="A1">
      <selection activeCell="G38" sqref="G38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12" width="12.7109375" style="22" customWidth="1"/>
    <col min="13" max="16384" width="9.140625" style="22" customWidth="1"/>
  </cols>
  <sheetData>
    <row r="1" spans="1:12" s="16" customFormat="1" ht="15.75">
      <c r="A1" s="240" t="s">
        <v>550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spans="1:12" s="16" customFormat="1" ht="15.75">
      <c r="A2" s="241" t="s">
        <v>396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1:12" s="16" customFormat="1" ht="15.75">
      <c r="A3" s="241" t="s">
        <v>395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</row>
    <row r="4" spans="1:12" ht="15.75">
      <c r="A4" s="241" t="s">
        <v>645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</row>
    <row r="5" spans="1:12" ht="15.75">
      <c r="A5" s="44"/>
      <c r="B5" s="44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56</v>
      </c>
      <c r="H6" s="1" t="s">
        <v>57</v>
      </c>
      <c r="I6" s="1" t="s">
        <v>58</v>
      </c>
      <c r="J6" s="1" t="s">
        <v>103</v>
      </c>
      <c r="K6" s="1" t="s">
        <v>104</v>
      </c>
      <c r="L6" s="1" t="s">
        <v>59</v>
      </c>
    </row>
    <row r="7" spans="1:12" s="3" customFormat="1" ht="15.75">
      <c r="A7" s="1">
        <v>1</v>
      </c>
      <c r="B7" s="242" t="s">
        <v>9</v>
      </c>
      <c r="C7" s="255" t="s">
        <v>411</v>
      </c>
      <c r="D7" s="255"/>
      <c r="E7" s="255"/>
      <c r="F7" s="256"/>
      <c r="G7" s="257" t="s">
        <v>501</v>
      </c>
      <c r="H7" s="255"/>
      <c r="I7" s="255"/>
      <c r="J7" s="256"/>
      <c r="K7" s="255" t="s">
        <v>631</v>
      </c>
      <c r="L7" s="256"/>
    </row>
    <row r="8" spans="1:12" s="3" customFormat="1" ht="31.5">
      <c r="A8" s="1"/>
      <c r="B8" s="254"/>
      <c r="C8" s="4" t="s">
        <v>505</v>
      </c>
      <c r="D8" s="4" t="s">
        <v>506</v>
      </c>
      <c r="E8" s="4" t="s">
        <v>646</v>
      </c>
      <c r="F8" s="4" t="s">
        <v>647</v>
      </c>
      <c r="G8" s="4" t="s">
        <v>505</v>
      </c>
      <c r="H8" s="4" t="s">
        <v>506</v>
      </c>
      <c r="I8" s="4" t="s">
        <v>646</v>
      </c>
      <c r="J8" s="4" t="s">
        <v>647</v>
      </c>
      <c r="K8" s="4" t="s">
        <v>646</v>
      </c>
      <c r="L8" s="4" t="s">
        <v>647</v>
      </c>
    </row>
    <row r="9" spans="1:12" s="3" customFormat="1" ht="15.75">
      <c r="A9" s="1">
        <v>2</v>
      </c>
      <c r="B9" s="243"/>
      <c r="C9" s="6" t="s">
        <v>397</v>
      </c>
      <c r="D9" s="6" t="s">
        <v>397</v>
      </c>
      <c r="E9" s="6" t="s">
        <v>4</v>
      </c>
      <c r="F9" s="6" t="s">
        <v>4</v>
      </c>
      <c r="G9" s="6" t="s">
        <v>397</v>
      </c>
      <c r="H9" s="6" t="s">
        <v>397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7" t="s">
        <v>406</v>
      </c>
      <c r="C10" s="15">
        <v>4500000</v>
      </c>
      <c r="D10" s="15">
        <v>4500000</v>
      </c>
      <c r="E10" s="15">
        <v>4500000</v>
      </c>
      <c r="F10" s="15">
        <v>4500000</v>
      </c>
      <c r="G10" s="15">
        <v>4500000</v>
      </c>
      <c r="H10" s="15">
        <v>4500000</v>
      </c>
      <c r="I10" s="15">
        <v>4500000</v>
      </c>
      <c r="J10" s="15">
        <v>4500000</v>
      </c>
      <c r="K10" s="15">
        <v>4500000</v>
      </c>
      <c r="L10" s="15">
        <v>4500000</v>
      </c>
    </row>
    <row r="11" spans="1:12" ht="30">
      <c r="A11" s="1">
        <v>4</v>
      </c>
      <c r="B11" s="47" t="s">
        <v>407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7" t="s">
        <v>31</v>
      </c>
      <c r="C12" s="15">
        <v>150000</v>
      </c>
      <c r="D12" s="15">
        <v>150000</v>
      </c>
      <c r="E12" s="15">
        <v>150000</v>
      </c>
      <c r="F12" s="15">
        <v>150000</v>
      </c>
      <c r="G12" s="15">
        <v>30000</v>
      </c>
      <c r="H12" s="15">
        <v>30000</v>
      </c>
      <c r="I12" s="15">
        <v>30000</v>
      </c>
      <c r="J12" s="15">
        <v>30000</v>
      </c>
      <c r="K12" s="15">
        <v>30000</v>
      </c>
      <c r="L12" s="15">
        <v>30000</v>
      </c>
    </row>
    <row r="13" spans="1:12" ht="45">
      <c r="A13" s="1">
        <v>6</v>
      </c>
      <c r="B13" s="47" t="s">
        <v>32</v>
      </c>
      <c r="C13" s="15">
        <v>650000</v>
      </c>
      <c r="D13" s="15">
        <v>650000</v>
      </c>
      <c r="E13" s="15">
        <v>650000</v>
      </c>
      <c r="F13" s="15">
        <v>650000</v>
      </c>
      <c r="G13" s="15">
        <v>650000</v>
      </c>
      <c r="H13" s="15">
        <v>650000</v>
      </c>
      <c r="I13" s="15">
        <v>650000</v>
      </c>
      <c r="J13" s="15">
        <v>650000</v>
      </c>
      <c r="K13" s="15">
        <v>650000</v>
      </c>
      <c r="L13" s="15">
        <v>650000</v>
      </c>
    </row>
    <row r="14" spans="1:12" ht="15.75">
      <c r="A14" s="1">
        <v>7</v>
      </c>
      <c r="B14" s="47" t="s">
        <v>33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7" t="s">
        <v>34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7" t="s">
        <v>408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4" customFormat="1" ht="15.75">
      <c r="A17" s="1">
        <v>10</v>
      </c>
      <c r="B17" s="49" t="s">
        <v>60</v>
      </c>
      <c r="C17" s="18">
        <f>SUM(C10:C16)</f>
        <v>5300000</v>
      </c>
      <c r="D17" s="18">
        <f>SUM(D10:D16)</f>
        <v>5300000</v>
      </c>
      <c r="E17" s="18">
        <f aca="true" t="shared" si="0" ref="E17:L17">SUM(E10:E16)</f>
        <v>5300000</v>
      </c>
      <c r="F17" s="18">
        <f t="shared" si="0"/>
        <v>5300000</v>
      </c>
      <c r="G17" s="18">
        <f t="shared" si="0"/>
        <v>5180000</v>
      </c>
      <c r="H17" s="18">
        <f>SUM(H10:H16)</f>
        <v>5180000</v>
      </c>
      <c r="I17" s="18">
        <f t="shared" si="0"/>
        <v>5180000</v>
      </c>
      <c r="J17" s="18">
        <f t="shared" si="0"/>
        <v>5180000</v>
      </c>
      <c r="K17" s="18">
        <f t="shared" si="0"/>
        <v>5180000</v>
      </c>
      <c r="L17" s="18">
        <f t="shared" si="0"/>
        <v>5180000</v>
      </c>
    </row>
    <row r="18" spans="1:12" ht="15.75">
      <c r="A18" s="1">
        <v>11</v>
      </c>
      <c r="B18" s="49" t="s">
        <v>61</v>
      </c>
      <c r="C18" s="18">
        <f>ROUNDDOWN(C17*0.5,0)</f>
        <v>2650000</v>
      </c>
      <c r="D18" s="18">
        <f>ROUNDDOWN(D17*0.5,0)</f>
        <v>2650000</v>
      </c>
      <c r="E18" s="18">
        <f aca="true" t="shared" si="1" ref="E18:L18">ROUNDDOWN(E17*0.5,0)</f>
        <v>2650000</v>
      </c>
      <c r="F18" s="18">
        <f t="shared" si="1"/>
        <v>2650000</v>
      </c>
      <c r="G18" s="18">
        <f t="shared" si="1"/>
        <v>2590000</v>
      </c>
      <c r="H18" s="18">
        <f>ROUNDDOWN(H17*0.5,0)</f>
        <v>2590000</v>
      </c>
      <c r="I18" s="18">
        <f t="shared" si="1"/>
        <v>2590000</v>
      </c>
      <c r="J18" s="18">
        <f t="shared" si="1"/>
        <v>2590000</v>
      </c>
      <c r="K18" s="18">
        <f t="shared" si="1"/>
        <v>2590000</v>
      </c>
      <c r="L18" s="18">
        <f t="shared" si="1"/>
        <v>2590000</v>
      </c>
    </row>
    <row r="19" spans="1:12" ht="30">
      <c r="A19" s="1">
        <v>12</v>
      </c>
      <c r="B19" s="47" t="s">
        <v>36</v>
      </c>
      <c r="C19" s="15">
        <v>200</v>
      </c>
      <c r="D19" s="15">
        <v>200</v>
      </c>
      <c r="E19" s="15">
        <v>0</v>
      </c>
      <c r="F19" s="15">
        <v>0</v>
      </c>
      <c r="G19" s="15">
        <v>200</v>
      </c>
      <c r="H19" s="15">
        <v>200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7" t="s">
        <v>43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7" t="s">
        <v>38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7" t="s">
        <v>39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7" t="s">
        <v>40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7" t="s">
        <v>44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7" t="s">
        <v>99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4" customFormat="1" ht="15.75">
      <c r="A26" s="1">
        <v>19</v>
      </c>
      <c r="B26" s="49" t="s">
        <v>62</v>
      </c>
      <c r="C26" s="18">
        <f aca="true" t="shared" si="2" ref="C26:L26">SUM(C19:C25)</f>
        <v>200</v>
      </c>
      <c r="D26" s="18">
        <f t="shared" si="2"/>
        <v>200</v>
      </c>
      <c r="E26" s="18">
        <f t="shared" si="2"/>
        <v>0</v>
      </c>
      <c r="F26" s="18">
        <f t="shared" si="2"/>
        <v>0</v>
      </c>
      <c r="G26" s="18">
        <f t="shared" si="2"/>
        <v>200</v>
      </c>
      <c r="H26" s="18">
        <f t="shared" si="2"/>
        <v>200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4" customFormat="1" ht="29.25">
      <c r="A27" s="1">
        <v>20</v>
      </c>
      <c r="B27" s="49" t="s">
        <v>63</v>
      </c>
      <c r="C27" s="18">
        <f aca="true" t="shared" si="3" ref="C27:L27">C18-C26</f>
        <v>2649800</v>
      </c>
      <c r="D27" s="18">
        <f t="shared" si="3"/>
        <v>2649800</v>
      </c>
      <c r="E27" s="18">
        <f t="shared" si="3"/>
        <v>2650000</v>
      </c>
      <c r="F27" s="18">
        <f t="shared" si="3"/>
        <v>2650000</v>
      </c>
      <c r="G27" s="18">
        <f t="shared" si="3"/>
        <v>2589800</v>
      </c>
      <c r="H27" s="18">
        <f t="shared" si="3"/>
        <v>2589800</v>
      </c>
      <c r="I27" s="18">
        <f t="shared" si="3"/>
        <v>2590000</v>
      </c>
      <c r="J27" s="18">
        <f t="shared" si="3"/>
        <v>2590000</v>
      </c>
      <c r="K27" s="18">
        <f t="shared" si="3"/>
        <v>2590000</v>
      </c>
      <c r="L27" s="18">
        <f t="shared" si="3"/>
        <v>2590000</v>
      </c>
    </row>
    <row r="28" spans="1:12" s="24" customFormat="1" ht="42.75">
      <c r="A28" s="1">
        <v>21</v>
      </c>
      <c r="B28" s="50" t="s">
        <v>403</v>
      </c>
      <c r="C28" s="18">
        <f aca="true" t="shared" si="4" ref="C28:K28">SUM(C29:C33)</f>
        <v>0</v>
      </c>
      <c r="D28" s="18">
        <f>SUM(D29:D33)</f>
        <v>0</v>
      </c>
      <c r="E28" s="18">
        <f>SUM(E29:E33)</f>
        <v>10797173</v>
      </c>
      <c r="F28" s="18">
        <f t="shared" si="4"/>
        <v>10797173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>SUM(L29:L33)</f>
        <v>0</v>
      </c>
    </row>
    <row r="29" spans="1:12" ht="15.75">
      <c r="A29" s="1">
        <v>22</v>
      </c>
      <c r="B29" s="47" t="s">
        <v>560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f aca="true" t="shared" si="5" ref="K29:L33">C29+F29+G29+H29</f>
        <v>0</v>
      </c>
      <c r="L29" s="15">
        <f t="shared" si="5"/>
        <v>0</v>
      </c>
    </row>
    <row r="30" spans="1:12" ht="45">
      <c r="A30" s="1">
        <v>23</v>
      </c>
      <c r="B30" s="47" t="s">
        <v>134</v>
      </c>
      <c r="C30" s="15">
        <v>0</v>
      </c>
      <c r="D30" s="15">
        <v>0</v>
      </c>
      <c r="E30" s="15">
        <v>10797173</v>
      </c>
      <c r="F30" s="15">
        <v>10797173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f t="shared" si="5"/>
        <v>0</v>
      </c>
    </row>
    <row r="31" spans="1:12" ht="30">
      <c r="A31" s="1">
        <v>24</v>
      </c>
      <c r="B31" s="47" t="s">
        <v>101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 t="shared" si="5"/>
        <v>0</v>
      </c>
      <c r="L31" s="15">
        <f t="shared" si="5"/>
        <v>0</v>
      </c>
    </row>
    <row r="32" spans="1:12" ht="15.75">
      <c r="A32" s="1">
        <v>25</v>
      </c>
      <c r="B32" s="47" t="s">
        <v>98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 t="shared" si="5"/>
        <v>0</v>
      </c>
      <c r="L32" s="15">
        <f t="shared" si="5"/>
        <v>0</v>
      </c>
    </row>
    <row r="33" spans="1:12" ht="45">
      <c r="A33" s="1">
        <v>26</v>
      </c>
      <c r="B33" s="47" t="s">
        <v>402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f t="shared" si="5"/>
        <v>0</v>
      </c>
      <c r="L33" s="15">
        <f t="shared" si="5"/>
        <v>0</v>
      </c>
    </row>
  </sheetData>
  <sheetProtection/>
  <mergeCells count="8">
    <mergeCell ref="A1:L1"/>
    <mergeCell ref="A2:L2"/>
    <mergeCell ref="A3:L3"/>
    <mergeCell ref="A4:L4"/>
    <mergeCell ref="B7:B9"/>
    <mergeCell ref="C7:F7"/>
    <mergeCell ref="G7:J7"/>
    <mergeCell ref="K7:L7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56" r:id="rId1"/>
  <headerFooter>
    <oddHeader>&amp;R&amp;"Arial,Normál"&amp;10 5. kimutatás</oddHeader>
    <oddFooter>&amp;C&amp;P.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F306"/>
  <sheetViews>
    <sheetView zoomScalePageLayoutView="0" workbookViewId="0" topLeftCell="A260">
      <selection activeCell="F16" sqref="F16"/>
    </sheetView>
  </sheetViews>
  <sheetFormatPr defaultColWidth="9.140625" defaultRowHeight="15"/>
  <cols>
    <col min="1" max="1" width="51.28125" style="115" customWidth="1"/>
    <col min="2" max="2" width="5.7109375" style="16" customWidth="1"/>
    <col min="3" max="3" width="14.140625" style="41" customWidth="1"/>
    <col min="4" max="5" width="13.57421875" style="16" customWidth="1"/>
    <col min="6" max="16384" width="9.140625" style="16" customWidth="1"/>
  </cols>
  <sheetData>
    <row r="1" spans="1:5" ht="15.75">
      <c r="A1" s="258" t="s">
        <v>617</v>
      </c>
      <c r="B1" s="258"/>
      <c r="C1" s="258"/>
      <c r="D1" s="258"/>
      <c r="E1" s="208"/>
    </row>
    <row r="2" spans="1:5" ht="15.75">
      <c r="A2" s="241" t="s">
        <v>556</v>
      </c>
      <c r="B2" s="241"/>
      <c r="C2" s="241"/>
      <c r="D2" s="241"/>
      <c r="E2" s="45"/>
    </row>
    <row r="3" spans="1:3" ht="15.75">
      <c r="A3" s="113"/>
      <c r="B3" s="45"/>
      <c r="C3" s="45"/>
    </row>
    <row r="4" spans="1:5" s="10" customFormat="1" ht="33" customHeight="1">
      <c r="A4" s="103" t="s">
        <v>9</v>
      </c>
      <c r="B4" s="17" t="s">
        <v>153</v>
      </c>
      <c r="C4" s="40" t="s">
        <v>4</v>
      </c>
      <c r="D4" s="40" t="s">
        <v>679</v>
      </c>
      <c r="E4" s="40" t="s">
        <v>714</v>
      </c>
    </row>
    <row r="5" spans="1:5" s="10" customFormat="1" ht="16.5">
      <c r="A5" s="69" t="s">
        <v>94</v>
      </c>
      <c r="B5" s="106"/>
      <c r="C5" s="84"/>
      <c r="D5" s="84"/>
      <c r="E5" s="84"/>
    </row>
    <row r="6" spans="1:5" s="10" customFormat="1" ht="31.5">
      <c r="A6" s="68" t="s">
        <v>280</v>
      </c>
      <c r="B6" s="17"/>
      <c r="C6" s="84"/>
      <c r="D6" s="84"/>
      <c r="E6" s="84"/>
    </row>
    <row r="7" spans="1:5" s="10" customFormat="1" ht="15.75" hidden="1">
      <c r="A7" s="88" t="s">
        <v>162</v>
      </c>
      <c r="B7" s="17">
        <v>2</v>
      </c>
      <c r="C7" s="84"/>
      <c r="D7" s="84"/>
      <c r="E7" s="84"/>
    </row>
    <row r="8" spans="1:6" s="10" customFormat="1" ht="15.75">
      <c r="A8" s="88" t="s">
        <v>163</v>
      </c>
      <c r="B8" s="17">
        <v>2</v>
      </c>
      <c r="C8" s="84">
        <v>2178710</v>
      </c>
      <c r="D8" s="84">
        <v>2178710</v>
      </c>
      <c r="E8" s="84">
        <v>2178710</v>
      </c>
      <c r="F8" s="12"/>
    </row>
    <row r="9" spans="1:6" s="10" customFormat="1" ht="15.75">
      <c r="A9" s="88" t="s">
        <v>164</v>
      </c>
      <c r="B9" s="17">
        <v>2</v>
      </c>
      <c r="C9" s="84">
        <v>1056000</v>
      </c>
      <c r="D9" s="84">
        <v>1056000</v>
      </c>
      <c r="E9" s="84">
        <v>1056000</v>
      </c>
      <c r="F9" s="12"/>
    </row>
    <row r="10" spans="1:6" s="10" customFormat="1" ht="15.75">
      <c r="A10" s="88" t="s">
        <v>165</v>
      </c>
      <c r="B10" s="17">
        <v>2</v>
      </c>
      <c r="C10" s="84">
        <v>100000</v>
      </c>
      <c r="D10" s="84">
        <v>100000</v>
      </c>
      <c r="E10" s="84">
        <v>100000</v>
      </c>
      <c r="F10" s="12"/>
    </row>
    <row r="11" spans="1:6" s="10" customFormat="1" ht="15.75">
      <c r="A11" s="88" t="s">
        <v>166</v>
      </c>
      <c r="B11" s="17">
        <v>2</v>
      </c>
      <c r="C11" s="84">
        <v>456270</v>
      </c>
      <c r="D11" s="84">
        <v>456270</v>
      </c>
      <c r="E11" s="84">
        <v>456270</v>
      </c>
      <c r="F11" s="12"/>
    </row>
    <row r="12" spans="1:6" s="10" customFormat="1" ht="31.5">
      <c r="A12" s="88" t="s">
        <v>282</v>
      </c>
      <c r="B12" s="17">
        <v>2</v>
      </c>
      <c r="C12" s="84">
        <v>5000000</v>
      </c>
      <c r="D12" s="84">
        <v>5000000</v>
      </c>
      <c r="E12" s="84">
        <v>5000000</v>
      </c>
      <c r="F12" s="12"/>
    </row>
    <row r="13" spans="1:6" s="10" customFormat="1" ht="31.5" hidden="1">
      <c r="A13" s="88" t="s">
        <v>283</v>
      </c>
      <c r="B13" s="17">
        <v>2</v>
      </c>
      <c r="C13" s="144"/>
      <c r="D13" s="144"/>
      <c r="E13" s="144"/>
      <c r="F13" s="12"/>
    </row>
    <row r="14" spans="1:6" s="10" customFormat="1" ht="15.75">
      <c r="A14" s="114" t="s">
        <v>492</v>
      </c>
      <c r="B14" s="17">
        <v>2</v>
      </c>
      <c r="C14" s="84">
        <v>-802019</v>
      </c>
      <c r="D14" s="84">
        <v>-802019</v>
      </c>
      <c r="E14" s="84">
        <v>-802019</v>
      </c>
      <c r="F14" s="12"/>
    </row>
    <row r="15" spans="1:6" s="10" customFormat="1" ht="31.5">
      <c r="A15" s="88" t="s">
        <v>302</v>
      </c>
      <c r="B15" s="17">
        <v>2</v>
      </c>
      <c r="C15" s="84">
        <v>17850</v>
      </c>
      <c r="D15" s="84">
        <v>17850</v>
      </c>
      <c r="E15" s="84">
        <v>17850</v>
      </c>
      <c r="F15" s="12"/>
    </row>
    <row r="16" spans="1:6" s="10" customFormat="1" ht="31.5">
      <c r="A16" s="111" t="s">
        <v>281</v>
      </c>
      <c r="B16" s="17"/>
      <c r="C16" s="84">
        <f>SUM(C7:C15)</f>
        <v>8006811</v>
      </c>
      <c r="D16" s="84">
        <f>SUM(D7:D15)</f>
        <v>8006811</v>
      </c>
      <c r="E16" s="84">
        <f>SUM(E7:E15)</f>
        <v>8006811</v>
      </c>
      <c r="F16" s="12"/>
    </row>
    <row r="17" spans="1:6" s="10" customFormat="1" ht="15.75" hidden="1">
      <c r="A17" s="88" t="s">
        <v>285</v>
      </c>
      <c r="B17" s="17">
        <v>2</v>
      </c>
      <c r="C17" s="144"/>
      <c r="D17" s="144"/>
      <c r="E17" s="144"/>
      <c r="F17" s="12"/>
    </row>
    <row r="18" spans="1:6" s="10" customFormat="1" ht="15.75" hidden="1">
      <c r="A18" s="88" t="s">
        <v>286</v>
      </c>
      <c r="B18" s="17">
        <v>2</v>
      </c>
      <c r="C18" s="144"/>
      <c r="D18" s="144"/>
      <c r="E18" s="144"/>
      <c r="F18" s="12"/>
    </row>
    <row r="19" spans="1:6" s="10" customFormat="1" ht="31.5" hidden="1">
      <c r="A19" s="111" t="s">
        <v>284</v>
      </c>
      <c r="B19" s="17"/>
      <c r="C19" s="144">
        <f>SUM(C17:C18)</f>
        <v>0</v>
      </c>
      <c r="D19" s="144">
        <f>SUM(D17:D18)</f>
        <v>0</v>
      </c>
      <c r="E19" s="144">
        <f>SUM(E17:E18)</f>
        <v>0</v>
      </c>
      <c r="F19" s="12"/>
    </row>
    <row r="20" spans="1:6" s="10" customFormat="1" ht="15.75" hidden="1">
      <c r="A20" s="88" t="s">
        <v>287</v>
      </c>
      <c r="B20" s="17">
        <v>2</v>
      </c>
      <c r="C20" s="144"/>
      <c r="D20" s="144"/>
      <c r="E20" s="144"/>
      <c r="F20" s="12"/>
    </row>
    <row r="21" spans="1:6" s="10" customFormat="1" ht="15.75" hidden="1">
      <c r="A21" s="88" t="s">
        <v>288</v>
      </c>
      <c r="B21" s="17">
        <v>2</v>
      </c>
      <c r="C21" s="144"/>
      <c r="D21" s="144"/>
      <c r="E21" s="144"/>
      <c r="F21" s="12"/>
    </row>
    <row r="22" spans="1:6" s="10" customFormat="1" ht="15.75" hidden="1">
      <c r="A22" s="114" t="s">
        <v>492</v>
      </c>
      <c r="B22" s="17">
        <v>2</v>
      </c>
      <c r="C22" s="144"/>
      <c r="D22" s="144"/>
      <c r="E22" s="144"/>
      <c r="F22" s="12"/>
    </row>
    <row r="23" spans="1:6" s="10" customFormat="1" ht="15.75">
      <c r="A23" s="88" t="s">
        <v>291</v>
      </c>
      <c r="B23" s="17">
        <v>2</v>
      </c>
      <c r="C23" s="84">
        <v>664320</v>
      </c>
      <c r="D23" s="84">
        <v>664320</v>
      </c>
      <c r="E23" s="84">
        <v>664320</v>
      </c>
      <c r="F23" s="12"/>
    </row>
    <row r="24" spans="1:6" s="10" customFormat="1" ht="15.75" hidden="1">
      <c r="A24" s="88" t="s">
        <v>292</v>
      </c>
      <c r="B24" s="17">
        <v>2</v>
      </c>
      <c r="C24" s="144"/>
      <c r="D24" s="144"/>
      <c r="E24" s="144"/>
      <c r="F24" s="12"/>
    </row>
    <row r="25" spans="1:6" s="10" customFormat="1" ht="31.5">
      <c r="A25" s="88" t="s">
        <v>493</v>
      </c>
      <c r="B25" s="17">
        <v>2</v>
      </c>
      <c r="C25" s="84">
        <v>3819000</v>
      </c>
      <c r="D25" s="84">
        <v>3819000</v>
      </c>
      <c r="E25" s="84">
        <v>3819000</v>
      </c>
      <c r="F25" s="12"/>
    </row>
    <row r="26" spans="1:6" s="10" customFormat="1" ht="15.75" hidden="1">
      <c r="A26" s="88" t="s">
        <v>289</v>
      </c>
      <c r="B26" s="17">
        <v>2</v>
      </c>
      <c r="C26" s="144"/>
      <c r="D26" s="144"/>
      <c r="E26" s="144"/>
      <c r="F26" s="12"/>
    </row>
    <row r="27" spans="1:6" s="10" customFormat="1" ht="15.75">
      <c r="A27" s="88" t="s">
        <v>540</v>
      </c>
      <c r="B27" s="17">
        <v>2</v>
      </c>
      <c r="C27" s="84">
        <v>149340</v>
      </c>
      <c r="D27" s="84">
        <v>149340</v>
      </c>
      <c r="E27" s="84">
        <v>149340</v>
      </c>
      <c r="F27" s="12"/>
    </row>
    <row r="28" spans="1:6" s="10" customFormat="1" ht="47.25">
      <c r="A28" s="111" t="s">
        <v>290</v>
      </c>
      <c r="B28" s="17"/>
      <c r="C28" s="84">
        <f>SUM(C20:C27)</f>
        <v>4632660</v>
      </c>
      <c r="D28" s="84">
        <f>SUM(D20:D27)</f>
        <v>4632660</v>
      </c>
      <c r="E28" s="84">
        <f>SUM(E20:E27)</f>
        <v>4632660</v>
      </c>
      <c r="F28" s="12"/>
    </row>
    <row r="29" spans="1:6" s="10" customFormat="1" ht="47.25">
      <c r="A29" s="88" t="s">
        <v>293</v>
      </c>
      <c r="B29" s="17">
        <v>2</v>
      </c>
      <c r="C29" s="84">
        <v>1200000</v>
      </c>
      <c r="D29" s="84">
        <v>1200000</v>
      </c>
      <c r="E29" s="84">
        <v>1200000</v>
      </c>
      <c r="F29" s="12"/>
    </row>
    <row r="30" spans="1:6" s="10" customFormat="1" ht="31.5">
      <c r="A30" s="111" t="s">
        <v>294</v>
      </c>
      <c r="B30" s="17"/>
      <c r="C30" s="84">
        <f>SUM(C29)</f>
        <v>1200000</v>
      </c>
      <c r="D30" s="84">
        <f>SUM(D29)</f>
        <v>1200000</v>
      </c>
      <c r="E30" s="84">
        <f>SUM(E29)</f>
        <v>1200000</v>
      </c>
      <c r="F30" s="12"/>
    </row>
    <row r="31" spans="1:6" s="10" customFormat="1" ht="15.75" hidden="1">
      <c r="A31" s="88" t="s">
        <v>295</v>
      </c>
      <c r="B31" s="17">
        <v>2</v>
      </c>
      <c r="C31" s="144"/>
      <c r="D31" s="144"/>
      <c r="E31" s="144"/>
      <c r="F31" s="12"/>
    </row>
    <row r="32" spans="1:6" s="10" customFormat="1" ht="15.75" hidden="1">
      <c r="A32" s="88" t="s">
        <v>296</v>
      </c>
      <c r="B32" s="17">
        <v>2</v>
      </c>
      <c r="C32" s="144"/>
      <c r="D32" s="144"/>
      <c r="E32" s="144"/>
      <c r="F32" s="12"/>
    </row>
    <row r="33" spans="1:6" s="10" customFormat="1" ht="15.75" hidden="1">
      <c r="A33" s="88" t="s">
        <v>297</v>
      </c>
      <c r="B33" s="17">
        <v>2</v>
      </c>
      <c r="C33" s="144"/>
      <c r="D33" s="144"/>
      <c r="E33" s="144"/>
      <c r="F33" s="12"/>
    </row>
    <row r="34" spans="1:6" s="10" customFormat="1" ht="31.5" hidden="1">
      <c r="A34" s="88" t="s">
        <v>298</v>
      </c>
      <c r="B34" s="17">
        <v>2</v>
      </c>
      <c r="C34" s="144"/>
      <c r="D34" s="144"/>
      <c r="E34" s="144"/>
      <c r="F34" s="12"/>
    </row>
    <row r="35" spans="1:6" s="10" customFormat="1" ht="15.75" hidden="1">
      <c r="A35" s="88" t="s">
        <v>299</v>
      </c>
      <c r="B35" s="17">
        <v>2</v>
      </c>
      <c r="C35" s="144"/>
      <c r="D35" s="144"/>
      <c r="E35" s="144"/>
      <c r="F35" s="12"/>
    </row>
    <row r="36" spans="1:6" s="10" customFormat="1" ht="31.5" hidden="1">
      <c r="A36" s="88" t="s">
        <v>300</v>
      </c>
      <c r="B36" s="17">
        <v>2</v>
      </c>
      <c r="C36" s="144"/>
      <c r="D36" s="144"/>
      <c r="E36" s="144"/>
      <c r="F36" s="12"/>
    </row>
    <row r="37" spans="1:6" s="10" customFormat="1" ht="15.75" hidden="1">
      <c r="A37" s="88" t="s">
        <v>520</v>
      </c>
      <c r="B37" s="17">
        <v>2</v>
      </c>
      <c r="C37" s="144"/>
      <c r="D37" s="144"/>
      <c r="E37" s="144"/>
      <c r="F37" s="12"/>
    </row>
    <row r="38" spans="1:6" s="10" customFormat="1" ht="15.75" hidden="1">
      <c r="A38" s="88" t="s">
        <v>301</v>
      </c>
      <c r="B38" s="17">
        <v>2</v>
      </c>
      <c r="C38" s="144"/>
      <c r="D38" s="144"/>
      <c r="E38" s="144"/>
      <c r="F38" s="12"/>
    </row>
    <row r="39" spans="1:6" s="10" customFormat="1" ht="15.75" hidden="1">
      <c r="A39" s="88" t="s">
        <v>445</v>
      </c>
      <c r="B39" s="17">
        <v>2</v>
      </c>
      <c r="C39" s="144"/>
      <c r="D39" s="144"/>
      <c r="E39" s="144"/>
      <c r="F39" s="12"/>
    </row>
    <row r="40" spans="1:6" s="10" customFormat="1" ht="15.75" hidden="1">
      <c r="A40" s="88" t="s">
        <v>608</v>
      </c>
      <c r="B40" s="17">
        <v>2</v>
      </c>
      <c r="C40" s="144"/>
      <c r="D40" s="144"/>
      <c r="E40" s="144"/>
      <c r="F40" s="12"/>
    </row>
    <row r="41" spans="1:6" s="10" customFormat="1" ht="15.75" hidden="1">
      <c r="A41" s="88" t="s">
        <v>494</v>
      </c>
      <c r="B41" s="17">
        <v>2</v>
      </c>
      <c r="C41" s="144"/>
      <c r="D41" s="144"/>
      <c r="E41" s="144"/>
      <c r="F41" s="12"/>
    </row>
    <row r="42" spans="1:6" s="10" customFormat="1" ht="15.75" hidden="1">
      <c r="A42" s="88" t="s">
        <v>302</v>
      </c>
      <c r="B42" s="17">
        <v>2</v>
      </c>
      <c r="C42" s="144"/>
      <c r="D42" s="144"/>
      <c r="E42" s="144"/>
      <c r="F42" s="12"/>
    </row>
    <row r="43" spans="1:6" s="10" customFormat="1" ht="18" customHeight="1">
      <c r="A43" s="88" t="s">
        <v>687</v>
      </c>
      <c r="B43" s="17">
        <v>2</v>
      </c>
      <c r="C43" s="144"/>
      <c r="D43" s="144"/>
      <c r="E43" s="84">
        <v>882500</v>
      </c>
      <c r="F43" s="12"/>
    </row>
    <row r="44" spans="1:6" s="10" customFormat="1" ht="31.5">
      <c r="A44" s="111" t="s">
        <v>446</v>
      </c>
      <c r="B44" s="17"/>
      <c r="C44" s="84">
        <f>SUM(C31:C43)</f>
        <v>0</v>
      </c>
      <c r="D44" s="84">
        <f>SUM(D31:D43)</f>
        <v>0</v>
      </c>
      <c r="E44" s="84">
        <f>SUM(E31:E43)</f>
        <v>882500</v>
      </c>
      <c r="F44" s="12"/>
    </row>
    <row r="45" spans="1:6" s="10" customFormat="1" ht="15.75" hidden="1">
      <c r="A45" s="64" t="s">
        <v>588</v>
      </c>
      <c r="B45" s="17">
        <v>2</v>
      </c>
      <c r="C45" s="144"/>
      <c r="D45" s="144"/>
      <c r="E45" s="144"/>
      <c r="F45" s="12"/>
    </row>
    <row r="46" spans="1:6" s="10" customFormat="1" ht="15.75" hidden="1">
      <c r="A46" s="64" t="s">
        <v>589</v>
      </c>
      <c r="B46" s="17">
        <v>2</v>
      </c>
      <c r="C46" s="144"/>
      <c r="D46" s="144"/>
      <c r="E46" s="144"/>
      <c r="F46" s="12"/>
    </row>
    <row r="47" spans="1:6" s="10" customFormat="1" ht="15.75" hidden="1">
      <c r="A47" s="111" t="s">
        <v>447</v>
      </c>
      <c r="B47" s="17"/>
      <c r="C47" s="84">
        <f>SUM(C46)</f>
        <v>0</v>
      </c>
      <c r="D47" s="84">
        <f>SUM(D46)</f>
        <v>0</v>
      </c>
      <c r="E47" s="84">
        <f>SUM(E46)</f>
        <v>0</v>
      </c>
      <c r="F47" s="12"/>
    </row>
    <row r="48" spans="1:6" s="10" customFormat="1" ht="15.75" hidden="1">
      <c r="A48" s="64"/>
      <c r="B48" s="17"/>
      <c r="C48" s="144"/>
      <c r="D48" s="144"/>
      <c r="E48" s="144"/>
      <c r="F48" s="12"/>
    </row>
    <row r="49" spans="1:6" s="10" customFormat="1" ht="15.75" hidden="1">
      <c r="A49" s="64" t="s">
        <v>304</v>
      </c>
      <c r="B49" s="17"/>
      <c r="C49" s="144"/>
      <c r="D49" s="144"/>
      <c r="E49" s="144"/>
      <c r="F49" s="12"/>
    </row>
    <row r="50" spans="1:6" s="10" customFormat="1" ht="15.75" hidden="1">
      <c r="A50" s="64"/>
      <c r="B50" s="17"/>
      <c r="C50" s="144"/>
      <c r="D50" s="144"/>
      <c r="E50" s="144"/>
      <c r="F50" s="12"/>
    </row>
    <row r="51" spans="1:6" s="10" customFormat="1" ht="31.5" hidden="1">
      <c r="A51" s="64" t="s">
        <v>307</v>
      </c>
      <c r="B51" s="17"/>
      <c r="C51" s="144"/>
      <c r="D51" s="144"/>
      <c r="E51" s="144"/>
      <c r="F51" s="12"/>
    </row>
    <row r="52" spans="1:6" s="10" customFormat="1" ht="15.75" hidden="1">
      <c r="A52" s="64"/>
      <c r="B52" s="17"/>
      <c r="C52" s="144"/>
      <c r="D52" s="144"/>
      <c r="E52" s="144"/>
      <c r="F52" s="12"/>
    </row>
    <row r="53" spans="1:6" s="10" customFormat="1" ht="31.5" hidden="1">
      <c r="A53" s="64" t="s">
        <v>306</v>
      </c>
      <c r="B53" s="17"/>
      <c r="C53" s="144"/>
      <c r="D53" s="144"/>
      <c r="E53" s="144"/>
      <c r="F53" s="12"/>
    </row>
    <row r="54" spans="1:6" s="10" customFormat="1" ht="15.75" hidden="1">
      <c r="A54" s="64"/>
      <c r="B54" s="17"/>
      <c r="C54" s="144"/>
      <c r="D54" s="144"/>
      <c r="E54" s="144"/>
      <c r="F54" s="12"/>
    </row>
    <row r="55" spans="1:6" s="10" customFormat="1" ht="31.5" hidden="1">
      <c r="A55" s="64" t="s">
        <v>305</v>
      </c>
      <c r="B55" s="17"/>
      <c r="C55" s="144"/>
      <c r="D55" s="144"/>
      <c r="E55" s="144"/>
      <c r="F55" s="12"/>
    </row>
    <row r="56" spans="1:6" s="10" customFormat="1" ht="15.75" hidden="1">
      <c r="A56" s="88" t="s">
        <v>518</v>
      </c>
      <c r="B56" s="17">
        <v>2</v>
      </c>
      <c r="C56" s="144"/>
      <c r="D56" s="144"/>
      <c r="E56" s="144"/>
      <c r="F56" s="12"/>
    </row>
    <row r="57" spans="1:6" s="10" customFormat="1" ht="15.75" hidden="1">
      <c r="A57" s="88"/>
      <c r="B57" s="17"/>
      <c r="C57" s="144"/>
      <c r="D57" s="144"/>
      <c r="E57" s="144"/>
      <c r="F57" s="12"/>
    </row>
    <row r="58" spans="1:6" s="10" customFormat="1" ht="15.75" hidden="1">
      <c r="A58" s="88"/>
      <c r="B58" s="17"/>
      <c r="C58" s="144"/>
      <c r="D58" s="144"/>
      <c r="E58" s="144"/>
      <c r="F58" s="12"/>
    </row>
    <row r="59" spans="1:6" s="10" customFormat="1" ht="15.75" hidden="1">
      <c r="A59" s="88" t="s">
        <v>519</v>
      </c>
      <c r="B59" s="17">
        <v>2</v>
      </c>
      <c r="C59" s="144"/>
      <c r="D59" s="144"/>
      <c r="E59" s="144"/>
      <c r="F59" s="12"/>
    </row>
    <row r="60" spans="1:6" s="10" customFormat="1" ht="15.75" hidden="1">
      <c r="A60" s="110" t="s">
        <v>486</v>
      </c>
      <c r="B60" s="101"/>
      <c r="C60" s="84">
        <f>SUM(C56:C59)</f>
        <v>0</v>
      </c>
      <c r="D60" s="84">
        <f>SUM(D56:D59)</f>
        <v>0</v>
      </c>
      <c r="E60" s="84">
        <f>SUM(E56:E59)</f>
        <v>0</v>
      </c>
      <c r="F60" s="12"/>
    </row>
    <row r="61" spans="1:6" s="10" customFormat="1" ht="15.75" hidden="1">
      <c r="A61" s="88" t="s">
        <v>167</v>
      </c>
      <c r="B61" s="101">
        <v>2</v>
      </c>
      <c r="C61" s="144"/>
      <c r="D61" s="144"/>
      <c r="E61" s="144"/>
      <c r="F61" s="12"/>
    </row>
    <row r="62" spans="1:6" s="10" customFormat="1" ht="15.75" hidden="1">
      <c r="A62" s="88" t="s">
        <v>308</v>
      </c>
      <c r="B62" s="101">
        <v>2</v>
      </c>
      <c r="C62" s="144"/>
      <c r="D62" s="144"/>
      <c r="E62" s="144"/>
      <c r="F62" s="12"/>
    </row>
    <row r="63" spans="1:6" s="10" customFormat="1" ht="15.75" hidden="1">
      <c r="A63" s="88" t="s">
        <v>168</v>
      </c>
      <c r="B63" s="101">
        <v>2</v>
      </c>
      <c r="C63" s="144"/>
      <c r="D63" s="144"/>
      <c r="E63" s="144"/>
      <c r="F63" s="12"/>
    </row>
    <row r="64" spans="1:6" s="10" customFormat="1" ht="15.75" hidden="1">
      <c r="A64" s="110" t="s">
        <v>170</v>
      </c>
      <c r="B64" s="101"/>
      <c r="C64" s="144">
        <f>SUM(C61:C63)</f>
        <v>0</v>
      </c>
      <c r="D64" s="144">
        <f>SUM(D61:D63)</f>
        <v>0</v>
      </c>
      <c r="E64" s="144">
        <f>SUM(E61:E63)</f>
        <v>0</v>
      </c>
      <c r="F64" s="12"/>
    </row>
    <row r="65" spans="1:6" s="10" customFormat="1" ht="33.75" customHeight="1" hidden="1">
      <c r="A65" s="88" t="s">
        <v>604</v>
      </c>
      <c r="B65" s="101">
        <v>2</v>
      </c>
      <c r="C65" s="144"/>
      <c r="D65" s="144"/>
      <c r="E65" s="144"/>
      <c r="F65" s="12"/>
    </row>
    <row r="66" spans="1:6" s="10" customFormat="1" ht="31.5">
      <c r="A66" s="88" t="s">
        <v>611</v>
      </c>
      <c r="B66" s="101">
        <v>2</v>
      </c>
      <c r="C66" s="84">
        <v>4268044</v>
      </c>
      <c r="D66" s="84">
        <v>4268044</v>
      </c>
      <c r="E66" s="84">
        <v>4268044</v>
      </c>
      <c r="F66" s="12"/>
    </row>
    <row r="67" spans="1:6" s="10" customFormat="1" ht="31.5">
      <c r="A67" s="88" t="s">
        <v>612</v>
      </c>
      <c r="B67" s="101">
        <v>2</v>
      </c>
      <c r="C67" s="84">
        <v>49124394</v>
      </c>
      <c r="D67" s="84">
        <v>49124394</v>
      </c>
      <c r="E67" s="84">
        <v>49124394</v>
      </c>
      <c r="F67" s="12"/>
    </row>
    <row r="68" spans="1:6" s="10" customFormat="1" ht="31.5">
      <c r="A68" s="88" t="s">
        <v>574</v>
      </c>
      <c r="B68" s="101">
        <v>2</v>
      </c>
      <c r="C68" s="84">
        <v>279545</v>
      </c>
      <c r="D68" s="84">
        <v>279545</v>
      </c>
      <c r="E68" s="84">
        <v>279545</v>
      </c>
      <c r="F68" s="12"/>
    </row>
    <row r="69" spans="1:6" s="10" customFormat="1" ht="15.75">
      <c r="A69" s="110" t="s">
        <v>171</v>
      </c>
      <c r="B69" s="101"/>
      <c r="C69" s="84">
        <f>SUM(C65:C68)</f>
        <v>53671983</v>
      </c>
      <c r="D69" s="84">
        <f>SUM(D65:D68)</f>
        <v>53671983</v>
      </c>
      <c r="E69" s="84">
        <f>SUM(E65:E68)</f>
        <v>53671983</v>
      </c>
      <c r="F69" s="12"/>
    </row>
    <row r="70" spans="1:6" s="10" customFormat="1" ht="15.75" hidden="1">
      <c r="A70" s="88" t="s">
        <v>142</v>
      </c>
      <c r="B70" s="17">
        <v>2</v>
      </c>
      <c r="C70" s="144"/>
      <c r="D70" s="144"/>
      <c r="E70" s="144"/>
      <c r="F70" s="12"/>
    </row>
    <row r="71" spans="1:6" s="10" customFormat="1" ht="15.75" hidden="1">
      <c r="A71" s="88" t="s">
        <v>462</v>
      </c>
      <c r="B71" s="103">
        <v>2</v>
      </c>
      <c r="C71" s="144"/>
      <c r="D71" s="144"/>
      <c r="E71" s="144"/>
      <c r="F71" s="12"/>
    </row>
    <row r="72" spans="1:6" s="10" customFormat="1" ht="15.75">
      <c r="A72" s="88" t="s">
        <v>471</v>
      </c>
      <c r="B72" s="103">
        <v>2</v>
      </c>
      <c r="C72" s="84">
        <v>21096</v>
      </c>
      <c r="D72" s="84">
        <v>21096</v>
      </c>
      <c r="E72" s="84">
        <v>21096</v>
      </c>
      <c r="F72" s="12"/>
    </row>
    <row r="73" spans="1:6" s="10" customFormat="1" ht="15.75" hidden="1">
      <c r="A73" s="88" t="s">
        <v>463</v>
      </c>
      <c r="B73" s="103">
        <v>2</v>
      </c>
      <c r="C73" s="144"/>
      <c r="D73" s="144"/>
      <c r="E73" s="144"/>
      <c r="F73" s="12"/>
    </row>
    <row r="74" spans="1:6" s="10" customFormat="1" ht="15.75" hidden="1">
      <c r="A74" s="88" t="s">
        <v>472</v>
      </c>
      <c r="B74" s="103">
        <v>2</v>
      </c>
      <c r="C74" s="144"/>
      <c r="D74" s="144"/>
      <c r="E74" s="144"/>
      <c r="F74" s="12"/>
    </row>
    <row r="75" spans="1:6" s="10" customFormat="1" ht="15.75" hidden="1">
      <c r="A75" s="88" t="s">
        <v>464</v>
      </c>
      <c r="B75" s="103">
        <v>2</v>
      </c>
      <c r="C75" s="144"/>
      <c r="D75" s="144"/>
      <c r="E75" s="144"/>
      <c r="F75" s="12"/>
    </row>
    <row r="76" spans="1:6" s="10" customFormat="1" ht="15.75" hidden="1">
      <c r="A76" s="88" t="s">
        <v>473</v>
      </c>
      <c r="B76" s="103">
        <v>2</v>
      </c>
      <c r="C76" s="144"/>
      <c r="D76" s="144"/>
      <c r="E76" s="144"/>
      <c r="F76" s="12"/>
    </row>
    <row r="77" spans="1:6" s="10" customFormat="1" ht="15.75" hidden="1">
      <c r="A77" s="88" t="s">
        <v>606</v>
      </c>
      <c r="B77" s="17">
        <v>2</v>
      </c>
      <c r="C77" s="144"/>
      <c r="D77" s="144"/>
      <c r="E77" s="144"/>
      <c r="F77" s="12"/>
    </row>
    <row r="78" spans="1:6" s="10" customFormat="1" ht="15.75" hidden="1">
      <c r="A78" s="88" t="s">
        <v>605</v>
      </c>
      <c r="B78" s="17">
        <v>2</v>
      </c>
      <c r="C78" s="144"/>
      <c r="D78" s="144"/>
      <c r="E78" s="144"/>
      <c r="F78" s="12"/>
    </row>
    <row r="79" spans="1:6" s="10" customFormat="1" ht="31.5">
      <c r="A79" s="110" t="s">
        <v>172</v>
      </c>
      <c r="B79" s="17"/>
      <c r="C79" s="84">
        <f>SUM(C70:C78)</f>
        <v>21096</v>
      </c>
      <c r="D79" s="84">
        <f>SUM(D70:D78)</f>
        <v>21096</v>
      </c>
      <c r="E79" s="84">
        <f>SUM(E70:E78)</f>
        <v>21096</v>
      </c>
      <c r="F79" s="12"/>
    </row>
    <row r="80" spans="1:6" s="10" customFormat="1" ht="15.75" hidden="1">
      <c r="A80" s="88" t="s">
        <v>474</v>
      </c>
      <c r="B80" s="103">
        <v>2</v>
      </c>
      <c r="C80" s="144"/>
      <c r="D80" s="144"/>
      <c r="E80" s="144"/>
      <c r="F80" s="12"/>
    </row>
    <row r="81" spans="1:6" s="10" customFormat="1" ht="15.75" hidden="1">
      <c r="A81" s="88" t="s">
        <v>475</v>
      </c>
      <c r="B81" s="103">
        <v>2</v>
      </c>
      <c r="C81" s="144"/>
      <c r="D81" s="144"/>
      <c r="E81" s="144"/>
      <c r="F81" s="12"/>
    </row>
    <row r="82" spans="1:6" s="10" customFormat="1" ht="15.75" hidden="1">
      <c r="A82" s="88" t="s">
        <v>476</v>
      </c>
      <c r="B82" s="103">
        <v>2</v>
      </c>
      <c r="C82" s="144"/>
      <c r="D82" s="144"/>
      <c r="E82" s="144"/>
      <c r="F82" s="12"/>
    </row>
    <row r="83" spans="1:6" s="10" customFormat="1" ht="15.75" hidden="1">
      <c r="A83" s="88" t="s">
        <v>477</v>
      </c>
      <c r="B83" s="103">
        <v>2</v>
      </c>
      <c r="C83" s="144"/>
      <c r="D83" s="144"/>
      <c r="E83" s="144"/>
      <c r="F83" s="12"/>
    </row>
    <row r="84" spans="1:6" s="10" customFormat="1" ht="15.75" hidden="1">
      <c r="A84" s="88" t="s">
        <v>478</v>
      </c>
      <c r="B84" s="103">
        <v>2</v>
      </c>
      <c r="C84" s="144"/>
      <c r="D84" s="144"/>
      <c r="E84" s="144"/>
      <c r="F84" s="12"/>
    </row>
    <row r="85" spans="1:6" s="10" customFormat="1" ht="15.75" hidden="1">
      <c r="A85" s="88" t="s">
        <v>479</v>
      </c>
      <c r="B85" s="103">
        <v>2</v>
      </c>
      <c r="C85" s="144"/>
      <c r="D85" s="144"/>
      <c r="E85" s="144"/>
      <c r="F85" s="12"/>
    </row>
    <row r="86" spans="1:6" s="10" customFormat="1" ht="15.75" hidden="1">
      <c r="A86" s="88" t="s">
        <v>480</v>
      </c>
      <c r="B86" s="17">
        <v>2</v>
      </c>
      <c r="C86" s="144"/>
      <c r="D86" s="144"/>
      <c r="E86" s="144"/>
      <c r="F86" s="12"/>
    </row>
    <row r="87" spans="1:6" s="10" customFormat="1" ht="15.75" hidden="1">
      <c r="A87" s="88" t="s">
        <v>481</v>
      </c>
      <c r="B87" s="17">
        <v>2</v>
      </c>
      <c r="C87" s="144"/>
      <c r="D87" s="144"/>
      <c r="E87" s="144"/>
      <c r="F87" s="12"/>
    </row>
    <row r="88" spans="1:6" s="10" customFormat="1" ht="15.75" hidden="1">
      <c r="A88" s="88" t="s">
        <v>131</v>
      </c>
      <c r="B88" s="17"/>
      <c r="C88" s="144"/>
      <c r="D88" s="144"/>
      <c r="E88" s="144"/>
      <c r="F88" s="12"/>
    </row>
    <row r="89" spans="1:6" s="10" customFormat="1" ht="15.75" hidden="1">
      <c r="A89" s="88" t="s">
        <v>131</v>
      </c>
      <c r="B89" s="17"/>
      <c r="C89" s="144"/>
      <c r="D89" s="144"/>
      <c r="E89" s="144"/>
      <c r="F89" s="12"/>
    </row>
    <row r="90" spans="1:6" s="10" customFormat="1" ht="15.75" hidden="1">
      <c r="A90" s="110" t="s">
        <v>309</v>
      </c>
      <c r="B90" s="17"/>
      <c r="C90" s="144">
        <f>SUM(C80:C89)</f>
        <v>0</v>
      </c>
      <c r="D90" s="144">
        <f>SUM(D80:D89)</f>
        <v>0</v>
      </c>
      <c r="E90" s="144">
        <f>SUM(E80:E89)</f>
        <v>0</v>
      </c>
      <c r="F90" s="12"/>
    </row>
    <row r="91" spans="1:6" s="10" customFormat="1" ht="15.75" hidden="1">
      <c r="A91" s="64"/>
      <c r="B91" s="17"/>
      <c r="C91" s="144"/>
      <c r="D91" s="144"/>
      <c r="E91" s="144"/>
      <c r="F91" s="12"/>
    </row>
    <row r="92" spans="1:6" s="10" customFormat="1" ht="15.75" hidden="1">
      <c r="A92" s="64"/>
      <c r="B92" s="17"/>
      <c r="C92" s="144"/>
      <c r="D92" s="144"/>
      <c r="E92" s="144"/>
      <c r="F92" s="12"/>
    </row>
    <row r="93" spans="1:6" s="10" customFormat="1" ht="31.5">
      <c r="A93" s="111" t="s">
        <v>310</v>
      </c>
      <c r="B93" s="17"/>
      <c r="C93" s="84">
        <f>C60+C64+C69+C79+C90</f>
        <v>53693079</v>
      </c>
      <c r="D93" s="84">
        <f>D60+D64+D69+D79+D90</f>
        <v>53693079</v>
      </c>
      <c r="E93" s="84">
        <f>E60+E64+E69+E79+E90</f>
        <v>53693079</v>
      </c>
      <c r="F93" s="12"/>
    </row>
    <row r="94" spans="1:6" s="10" customFormat="1" ht="31.5">
      <c r="A94" s="43" t="s">
        <v>280</v>
      </c>
      <c r="B94" s="103"/>
      <c r="C94" s="85">
        <f>SUM(C95:C95:C97)</f>
        <v>67532550</v>
      </c>
      <c r="D94" s="85">
        <f>SUM(D95:D95:D97)</f>
        <v>67532550</v>
      </c>
      <c r="E94" s="85">
        <f>SUM(E95:E95:E97)</f>
        <v>68415050</v>
      </c>
      <c r="F94" s="12"/>
    </row>
    <row r="95" spans="1:6" s="10" customFormat="1" ht="15.75">
      <c r="A95" s="88" t="s">
        <v>405</v>
      </c>
      <c r="B95" s="101">
        <v>1</v>
      </c>
      <c r="C95" s="84">
        <f>SUMIF($B$6:$B$94,"1",C$6:C$94)</f>
        <v>0</v>
      </c>
      <c r="D95" s="84">
        <f>SUMIF($B$6:$B$94,"1",D$6:D$94)</f>
        <v>0</v>
      </c>
      <c r="E95" s="84">
        <f>SUMIF($B$6:$B$94,"1",E$6:E$94)</f>
        <v>0</v>
      </c>
      <c r="F95" s="12"/>
    </row>
    <row r="96" spans="1:6" s="10" customFormat="1" ht="15.75">
      <c r="A96" s="88" t="s">
        <v>245</v>
      </c>
      <c r="B96" s="101">
        <v>2</v>
      </c>
      <c r="C96" s="84">
        <f>SUMIF($B$6:$B$94,"2",C$6:C$94)</f>
        <v>67532550</v>
      </c>
      <c r="D96" s="84">
        <f>SUMIF($B$6:$B$94,"2",D$6:D$94)</f>
        <v>67532550</v>
      </c>
      <c r="E96" s="84">
        <f>SUMIF($B$6:$B$94,"2",E$6:E$94)</f>
        <v>68415050</v>
      </c>
      <c r="F96" s="12"/>
    </row>
    <row r="97" spans="1:6" s="10" customFormat="1" ht="15.75">
      <c r="A97" s="88" t="s">
        <v>137</v>
      </c>
      <c r="B97" s="101">
        <v>3</v>
      </c>
      <c r="C97" s="84">
        <f>SUMIF($B$6:$B$94,"3",C$6:C$94)</f>
        <v>0</v>
      </c>
      <c r="D97" s="84">
        <f>SUMIF($B$6:$B$94,"3",D$6:D$94)</f>
        <v>0</v>
      </c>
      <c r="E97" s="84">
        <f>SUMIF($B$6:$B$94,"3",E$6:E$94)</f>
        <v>0</v>
      </c>
      <c r="F97" s="12"/>
    </row>
    <row r="98" spans="1:6" s="10" customFormat="1" ht="31.5">
      <c r="A98" s="68" t="s">
        <v>311</v>
      </c>
      <c r="B98" s="17"/>
      <c r="C98" s="145"/>
      <c r="D98" s="145"/>
      <c r="E98" s="145"/>
      <c r="F98" s="12"/>
    </row>
    <row r="99" spans="1:6" s="10" customFormat="1" ht="15.75" hidden="1">
      <c r="A99" s="88" t="s">
        <v>169</v>
      </c>
      <c r="B99" s="17">
        <v>2</v>
      </c>
      <c r="C99" s="144"/>
      <c r="D99" s="144"/>
      <c r="E99" s="144"/>
      <c r="F99" s="12"/>
    </row>
    <row r="100" spans="1:6" s="10" customFormat="1" ht="31.5" hidden="1">
      <c r="A100" s="88" t="s">
        <v>313</v>
      </c>
      <c r="B100" s="17">
        <v>2</v>
      </c>
      <c r="C100" s="144"/>
      <c r="D100" s="144"/>
      <c r="E100" s="144"/>
      <c r="F100" s="12"/>
    </row>
    <row r="101" spans="1:6" s="10" customFormat="1" ht="31.5" hidden="1">
      <c r="A101" s="88" t="s">
        <v>314</v>
      </c>
      <c r="B101" s="17">
        <v>2</v>
      </c>
      <c r="C101" s="144"/>
      <c r="D101" s="144"/>
      <c r="E101" s="144"/>
      <c r="F101" s="12"/>
    </row>
    <row r="102" spans="1:6" s="10" customFormat="1" ht="31.5" hidden="1">
      <c r="A102" s="88" t="s">
        <v>315</v>
      </c>
      <c r="B102" s="17">
        <v>2</v>
      </c>
      <c r="C102" s="144"/>
      <c r="D102" s="144"/>
      <c r="E102" s="144"/>
      <c r="F102" s="12"/>
    </row>
    <row r="103" spans="1:6" s="10" customFormat="1" ht="31.5" hidden="1">
      <c r="A103" s="88" t="s">
        <v>316</v>
      </c>
      <c r="B103" s="17">
        <v>2</v>
      </c>
      <c r="C103" s="144"/>
      <c r="D103" s="144"/>
      <c r="E103" s="144"/>
      <c r="F103" s="12"/>
    </row>
    <row r="104" spans="1:6" s="10" customFormat="1" ht="31.5" hidden="1">
      <c r="A104" s="88" t="s">
        <v>317</v>
      </c>
      <c r="B104" s="17">
        <v>2</v>
      </c>
      <c r="C104" s="144"/>
      <c r="D104" s="144"/>
      <c r="E104" s="144"/>
      <c r="F104" s="12"/>
    </row>
    <row r="105" spans="1:6" s="10" customFormat="1" ht="15.75" hidden="1">
      <c r="A105" s="110" t="s">
        <v>318</v>
      </c>
      <c r="B105" s="17"/>
      <c r="C105" s="144">
        <f>SUM(C99:C104)</f>
        <v>0</v>
      </c>
      <c r="D105" s="144">
        <f>SUM(D99:D104)</f>
        <v>0</v>
      </c>
      <c r="E105" s="144">
        <f>SUM(E99:E104)</f>
        <v>0</v>
      </c>
      <c r="F105" s="12"/>
    </row>
    <row r="106" spans="1:6" s="10" customFormat="1" ht="15.75" hidden="1">
      <c r="A106" s="88"/>
      <c r="B106" s="17"/>
      <c r="C106" s="144"/>
      <c r="D106" s="144"/>
      <c r="E106" s="144"/>
      <c r="F106" s="12"/>
    </row>
    <row r="107" spans="1:6" s="10" customFormat="1" ht="15.75" hidden="1">
      <c r="A107" s="88"/>
      <c r="B107" s="17"/>
      <c r="C107" s="144"/>
      <c r="D107" s="144"/>
      <c r="E107" s="144"/>
      <c r="F107" s="12"/>
    </row>
    <row r="108" spans="1:6" s="10" customFormat="1" ht="15.75" hidden="1">
      <c r="A108" s="110" t="s">
        <v>319</v>
      </c>
      <c r="B108" s="17"/>
      <c r="C108" s="144">
        <f>SUM(C106:C107)</f>
        <v>0</v>
      </c>
      <c r="D108" s="144">
        <f>SUM(D106:D107)</f>
        <v>0</v>
      </c>
      <c r="E108" s="144">
        <f>SUM(E106:E107)</f>
        <v>0</v>
      </c>
      <c r="F108" s="12"/>
    </row>
    <row r="109" spans="1:6" s="10" customFormat="1" ht="15.75" hidden="1">
      <c r="A109" s="111" t="s">
        <v>320</v>
      </c>
      <c r="B109" s="17"/>
      <c r="C109" s="144">
        <f>C105+C108</f>
        <v>0</v>
      </c>
      <c r="D109" s="144">
        <f>D105+D108</f>
        <v>0</v>
      </c>
      <c r="E109" s="144">
        <f>E105+E108</f>
        <v>0</v>
      </c>
      <c r="F109" s="12"/>
    </row>
    <row r="110" spans="1:6" s="10" customFormat="1" ht="15.75" hidden="1">
      <c r="A110" s="64"/>
      <c r="B110" s="17"/>
      <c r="C110" s="144"/>
      <c r="D110" s="144"/>
      <c r="E110" s="144"/>
      <c r="F110" s="12"/>
    </row>
    <row r="111" spans="1:6" s="10" customFormat="1" ht="31.5" hidden="1">
      <c r="A111" s="64" t="s">
        <v>321</v>
      </c>
      <c r="B111" s="17"/>
      <c r="C111" s="144"/>
      <c r="D111" s="144"/>
      <c r="E111" s="144"/>
      <c r="F111" s="12"/>
    </row>
    <row r="112" spans="1:6" s="10" customFormat="1" ht="15.75" hidden="1">
      <c r="A112" s="64"/>
      <c r="B112" s="17"/>
      <c r="C112" s="144"/>
      <c r="D112" s="144"/>
      <c r="E112" s="144"/>
      <c r="F112" s="12"/>
    </row>
    <row r="113" spans="1:6" s="10" customFormat="1" ht="31.5" hidden="1">
      <c r="A113" s="64" t="s">
        <v>322</v>
      </c>
      <c r="B113" s="17"/>
      <c r="C113" s="144"/>
      <c r="D113" s="144"/>
      <c r="E113" s="144"/>
      <c r="F113" s="12"/>
    </row>
    <row r="114" spans="1:6" s="10" customFormat="1" ht="15.75" hidden="1">
      <c r="A114" s="64"/>
      <c r="B114" s="17"/>
      <c r="C114" s="144"/>
      <c r="D114" s="144"/>
      <c r="E114" s="144"/>
      <c r="F114" s="12"/>
    </row>
    <row r="115" spans="1:6" s="10" customFormat="1" ht="31.5" hidden="1">
      <c r="A115" s="64" t="s">
        <v>323</v>
      </c>
      <c r="B115" s="17"/>
      <c r="C115" s="144"/>
      <c r="D115" s="144"/>
      <c r="E115" s="144"/>
      <c r="F115" s="12"/>
    </row>
    <row r="116" spans="1:6" s="10" customFormat="1" ht="31.5" hidden="1">
      <c r="A116" s="88" t="s">
        <v>496</v>
      </c>
      <c r="B116" s="17">
        <v>2</v>
      </c>
      <c r="C116" s="144"/>
      <c r="D116" s="144"/>
      <c r="E116" s="144"/>
      <c r="F116" s="12"/>
    </row>
    <row r="117" spans="1:6" s="10" customFormat="1" ht="15.75" hidden="1">
      <c r="A117" s="110" t="s">
        <v>497</v>
      </c>
      <c r="B117" s="17"/>
      <c r="C117" s="84">
        <f>SUM(C115:C116)</f>
        <v>0</v>
      </c>
      <c r="D117" s="84">
        <f>SUM(D115:D116)</f>
        <v>0</v>
      </c>
      <c r="E117" s="84">
        <f>SUM(E115:E116)</f>
        <v>0</v>
      </c>
      <c r="F117" s="12"/>
    </row>
    <row r="118" spans="1:6" s="10" customFormat="1" ht="15.75" hidden="1">
      <c r="A118" s="64" t="s">
        <v>542</v>
      </c>
      <c r="B118" s="17">
        <v>2</v>
      </c>
      <c r="C118" s="144"/>
      <c r="D118" s="144"/>
      <c r="E118" s="144"/>
      <c r="F118" s="12"/>
    </row>
    <row r="119" spans="1:6" s="10" customFormat="1" ht="31.5" hidden="1">
      <c r="A119" s="110" t="s">
        <v>541</v>
      </c>
      <c r="B119" s="17"/>
      <c r="C119" s="84">
        <f>SUM(C118)</f>
        <v>0</v>
      </c>
      <c r="D119" s="84">
        <f>SUM(D118)</f>
        <v>0</v>
      </c>
      <c r="E119" s="84">
        <f>SUM(E118)</f>
        <v>0</v>
      </c>
      <c r="F119" s="12"/>
    </row>
    <row r="120" spans="1:6" s="10" customFormat="1" ht="15.75" hidden="1">
      <c r="A120" s="124"/>
      <c r="B120" s="17"/>
      <c r="C120" s="144"/>
      <c r="D120" s="144"/>
      <c r="E120" s="144"/>
      <c r="F120" s="12"/>
    </row>
    <row r="121" spans="1:6" s="10" customFormat="1" ht="31.5">
      <c r="A121" s="64" t="s">
        <v>705</v>
      </c>
      <c r="B121" s="17">
        <v>2</v>
      </c>
      <c r="C121" s="144"/>
      <c r="D121" s="144"/>
      <c r="E121" s="144">
        <v>190000</v>
      </c>
      <c r="F121" s="12"/>
    </row>
    <row r="122" spans="1:6" s="10" customFormat="1" ht="31.5">
      <c r="A122" s="110" t="s">
        <v>172</v>
      </c>
      <c r="B122" s="17"/>
      <c r="C122" s="144">
        <f>SUM(C120:C121)</f>
        <v>0</v>
      </c>
      <c r="D122" s="144">
        <f>SUM(D120:D121)</f>
        <v>0</v>
      </c>
      <c r="E122" s="144">
        <f>SUM(E120:E121)</f>
        <v>190000</v>
      </c>
      <c r="F122" s="12"/>
    </row>
    <row r="123" spans="1:6" s="10" customFormat="1" ht="31.5">
      <c r="A123" s="64" t="s">
        <v>324</v>
      </c>
      <c r="B123" s="17"/>
      <c r="C123" s="84">
        <f>C117+C122+C119</f>
        <v>0</v>
      </c>
      <c r="D123" s="84">
        <f>D117+D122+D119</f>
        <v>0</v>
      </c>
      <c r="E123" s="84">
        <f>E117+E122+E119</f>
        <v>190000</v>
      </c>
      <c r="F123" s="12"/>
    </row>
    <row r="124" spans="1:6" s="10" customFormat="1" ht="31.5">
      <c r="A124" s="43" t="s">
        <v>311</v>
      </c>
      <c r="B124" s="103"/>
      <c r="C124" s="85">
        <f>SUM(C125:C125:C127)</f>
        <v>0</v>
      </c>
      <c r="D124" s="85">
        <f>SUM(D125:D125:D127)</f>
        <v>0</v>
      </c>
      <c r="E124" s="85">
        <f>SUM(E125:E125:E127)</f>
        <v>190000</v>
      </c>
      <c r="F124" s="12"/>
    </row>
    <row r="125" spans="1:6" s="10" customFormat="1" ht="15.75">
      <c r="A125" s="88" t="s">
        <v>405</v>
      </c>
      <c r="B125" s="101">
        <v>1</v>
      </c>
      <c r="C125" s="84">
        <f>SUMIF($B$98:$B$124,"1",C$98:C$124)</f>
        <v>0</v>
      </c>
      <c r="D125" s="84">
        <f>SUMIF($B$98:$B$124,"1",D$98:D$124)</f>
        <v>0</v>
      </c>
      <c r="E125" s="84">
        <f>SUMIF($B$98:$B$124,"1",E$98:E$124)</f>
        <v>0</v>
      </c>
      <c r="F125" s="12"/>
    </row>
    <row r="126" spans="1:6" s="10" customFormat="1" ht="15.75">
      <c r="A126" s="88" t="s">
        <v>245</v>
      </c>
      <c r="B126" s="101">
        <v>2</v>
      </c>
      <c r="C126" s="84">
        <f>SUMIF($B$98:$B$124,"2",C$98:C$124)</f>
        <v>0</v>
      </c>
      <c r="D126" s="84">
        <f>SUMIF($B$98:$B$124,"2",D$98:D$124)</f>
        <v>0</v>
      </c>
      <c r="E126" s="84">
        <f>SUMIF($B$98:$B$124,"2",E$98:E$124)</f>
        <v>190000</v>
      </c>
      <c r="F126" s="12"/>
    </row>
    <row r="127" spans="1:6" s="10" customFormat="1" ht="15.75">
      <c r="A127" s="88" t="s">
        <v>137</v>
      </c>
      <c r="B127" s="101">
        <v>3</v>
      </c>
      <c r="C127" s="84">
        <f>SUMIF($B$98:$B$124,"3",C$98:C$124)</f>
        <v>0</v>
      </c>
      <c r="D127" s="84">
        <f>SUMIF($B$98:$B$124,"3",D$98:D$124)</f>
        <v>0</v>
      </c>
      <c r="E127" s="84">
        <f>SUMIF($B$98:$B$124,"3",E$98:E$124)</f>
        <v>0</v>
      </c>
      <c r="F127" s="12"/>
    </row>
    <row r="128" spans="1:6" s="10" customFormat="1" ht="15.75">
      <c r="A128" s="68" t="s">
        <v>326</v>
      </c>
      <c r="B128" s="17"/>
      <c r="C128" s="145"/>
      <c r="D128" s="145"/>
      <c r="E128" s="145"/>
      <c r="F128" s="12"/>
    </row>
    <row r="129" spans="1:6" s="10" customFormat="1" ht="31.5" hidden="1">
      <c r="A129" s="88" t="s">
        <v>328</v>
      </c>
      <c r="B129" s="17">
        <v>2</v>
      </c>
      <c r="C129" s="144"/>
      <c r="D129" s="144"/>
      <c r="E129" s="144"/>
      <c r="F129" s="12"/>
    </row>
    <row r="130" spans="1:6" s="10" customFormat="1" ht="15.75" hidden="1">
      <c r="A130" s="111" t="s">
        <v>327</v>
      </c>
      <c r="B130" s="17"/>
      <c r="C130" s="144">
        <f>SUM(C129)</f>
        <v>0</v>
      </c>
      <c r="D130" s="144">
        <f>SUM(D129)</f>
        <v>0</v>
      </c>
      <c r="E130" s="144">
        <f>SUM(E129)</f>
        <v>0</v>
      </c>
      <c r="F130" s="12"/>
    </row>
    <row r="131" spans="1:6" s="10" customFormat="1" ht="15.75" hidden="1">
      <c r="A131" s="88" t="s">
        <v>129</v>
      </c>
      <c r="B131" s="17">
        <v>3</v>
      </c>
      <c r="C131" s="144"/>
      <c r="D131" s="144"/>
      <c r="E131" s="144"/>
      <c r="F131" s="12"/>
    </row>
    <row r="132" spans="1:6" s="10" customFormat="1" ht="15.75" hidden="1">
      <c r="A132" s="88" t="s">
        <v>128</v>
      </c>
      <c r="B132" s="17">
        <v>3</v>
      </c>
      <c r="C132" s="144"/>
      <c r="D132" s="144"/>
      <c r="E132" s="144"/>
      <c r="F132" s="12"/>
    </row>
    <row r="133" spans="1:6" s="10" customFormat="1" ht="15.75" hidden="1">
      <c r="A133" s="111" t="s">
        <v>329</v>
      </c>
      <c r="B133" s="17"/>
      <c r="C133" s="144">
        <f>SUM(C131:C132)</f>
        <v>0</v>
      </c>
      <c r="D133" s="144">
        <f>SUM(D131:D132)</f>
        <v>0</v>
      </c>
      <c r="E133" s="144">
        <f>SUM(E131:E132)</f>
        <v>0</v>
      </c>
      <c r="F133" s="12"/>
    </row>
    <row r="134" spans="1:6" s="10" customFormat="1" ht="47.25">
      <c r="A134" s="88" t="s">
        <v>330</v>
      </c>
      <c r="B134" s="17">
        <v>3</v>
      </c>
      <c r="C134" s="84">
        <v>7911000</v>
      </c>
      <c r="D134" s="84">
        <v>7911000</v>
      </c>
      <c r="E134" s="84">
        <v>7911000</v>
      </c>
      <c r="F134" s="12"/>
    </row>
    <row r="135" spans="1:6" s="10" customFormat="1" ht="31.5" hidden="1">
      <c r="A135" s="88" t="s">
        <v>331</v>
      </c>
      <c r="B135" s="17">
        <v>3</v>
      </c>
      <c r="C135" s="144"/>
      <c r="D135" s="144"/>
      <c r="E135" s="144"/>
      <c r="F135" s="12"/>
    </row>
    <row r="136" spans="1:6" s="10" customFormat="1" ht="15.75">
      <c r="A136" s="111" t="s">
        <v>332</v>
      </c>
      <c r="B136" s="17"/>
      <c r="C136" s="84">
        <f>SUM(C134:C135)</f>
        <v>7911000</v>
      </c>
      <c r="D136" s="84">
        <f>SUM(D134:D135)</f>
        <v>7911000</v>
      </c>
      <c r="E136" s="84">
        <f>SUM(E134:E135)</f>
        <v>7911000</v>
      </c>
      <c r="F136" s="12"/>
    </row>
    <row r="137" spans="1:6" s="10" customFormat="1" ht="31.5">
      <c r="A137" s="88" t="s">
        <v>333</v>
      </c>
      <c r="B137" s="17">
        <v>2</v>
      </c>
      <c r="C137" s="84">
        <v>678000</v>
      </c>
      <c r="D137" s="84">
        <v>678000</v>
      </c>
      <c r="E137" s="84">
        <v>678000</v>
      </c>
      <c r="F137" s="12"/>
    </row>
    <row r="138" spans="1:6" s="10" customFormat="1" ht="15.75" hidden="1">
      <c r="A138" s="88" t="s">
        <v>334</v>
      </c>
      <c r="B138" s="17">
        <v>2</v>
      </c>
      <c r="C138" s="144"/>
      <c r="D138" s="144"/>
      <c r="E138" s="144"/>
      <c r="F138" s="12"/>
    </row>
    <row r="139" spans="1:6" s="10" customFormat="1" ht="15.75">
      <c r="A139" s="64" t="s">
        <v>335</v>
      </c>
      <c r="B139" s="17"/>
      <c r="C139" s="84">
        <f>SUM(C137:C138)</f>
        <v>678000</v>
      </c>
      <c r="D139" s="84">
        <f>SUM(D137:D138)</f>
        <v>678000</v>
      </c>
      <c r="E139" s="84">
        <f>SUM(E137:E138)</f>
        <v>678000</v>
      </c>
      <c r="F139" s="12"/>
    </row>
    <row r="140" spans="1:6" s="10" customFormat="1" ht="15.75" hidden="1">
      <c r="A140" s="88" t="s">
        <v>336</v>
      </c>
      <c r="B140" s="17">
        <v>3</v>
      </c>
      <c r="C140" s="144"/>
      <c r="D140" s="144"/>
      <c r="E140" s="144"/>
      <c r="F140" s="12"/>
    </row>
    <row r="141" spans="1:6" s="10" customFormat="1" ht="15.75" hidden="1">
      <c r="A141" s="88"/>
      <c r="B141" s="17">
        <v>2</v>
      </c>
      <c r="C141" s="84"/>
      <c r="D141" s="84"/>
      <c r="E141" s="84"/>
      <c r="F141" s="12"/>
    </row>
    <row r="142" spans="1:6" s="10" customFormat="1" ht="15.75" hidden="1">
      <c r="A142" s="111" t="s">
        <v>337</v>
      </c>
      <c r="B142" s="17"/>
      <c r="C142" s="84">
        <f>SUM(C140:C141)</f>
        <v>0</v>
      </c>
      <c r="D142" s="84">
        <f>SUM(D140:D141)</f>
        <v>0</v>
      </c>
      <c r="E142" s="84">
        <f>SUM(E140:E141)</f>
        <v>0</v>
      </c>
      <c r="F142" s="12"/>
    </row>
    <row r="143" spans="1:6" s="10" customFormat="1" ht="15.75" hidden="1">
      <c r="A143" s="88" t="s">
        <v>338</v>
      </c>
      <c r="B143" s="17">
        <v>2</v>
      </c>
      <c r="C143" s="144"/>
      <c r="D143" s="144"/>
      <c r="E143" s="144"/>
      <c r="F143" s="12"/>
    </row>
    <row r="144" spans="1:6" s="10" customFormat="1" ht="15.75" hidden="1">
      <c r="A144" s="88" t="s">
        <v>339</v>
      </c>
      <c r="B144" s="17">
        <v>2</v>
      </c>
      <c r="C144" s="144"/>
      <c r="D144" s="144"/>
      <c r="E144" s="144"/>
      <c r="F144" s="12"/>
    </row>
    <row r="145" spans="1:6" s="10" customFormat="1" ht="15.75" hidden="1">
      <c r="A145" s="88" t="s">
        <v>159</v>
      </c>
      <c r="B145" s="17">
        <v>2</v>
      </c>
      <c r="C145" s="144"/>
      <c r="D145" s="144"/>
      <c r="E145" s="144"/>
      <c r="F145" s="12"/>
    </row>
    <row r="146" spans="1:6" s="10" customFormat="1" ht="15.75" hidden="1">
      <c r="A146" s="88" t="s">
        <v>160</v>
      </c>
      <c r="B146" s="17">
        <v>2</v>
      </c>
      <c r="C146" s="144"/>
      <c r="D146" s="144"/>
      <c r="E146" s="144"/>
      <c r="F146" s="12"/>
    </row>
    <row r="147" spans="1:6" s="10" customFormat="1" ht="15.75" hidden="1">
      <c r="A147" s="88" t="s">
        <v>161</v>
      </c>
      <c r="B147" s="17">
        <v>2</v>
      </c>
      <c r="C147" s="144"/>
      <c r="D147" s="144"/>
      <c r="E147" s="144"/>
      <c r="F147" s="12"/>
    </row>
    <row r="148" spans="1:6" s="10" customFormat="1" ht="63" hidden="1">
      <c r="A148" s="88" t="s">
        <v>340</v>
      </c>
      <c r="B148" s="17">
        <v>2</v>
      </c>
      <c r="C148" s="144"/>
      <c r="D148" s="144"/>
      <c r="E148" s="144"/>
      <c r="F148" s="12"/>
    </row>
    <row r="149" spans="1:6" s="10" customFormat="1" ht="15.75" hidden="1">
      <c r="A149" s="88" t="s">
        <v>341</v>
      </c>
      <c r="B149" s="17">
        <v>2</v>
      </c>
      <c r="C149" s="144"/>
      <c r="D149" s="144"/>
      <c r="E149" s="144"/>
      <c r="F149" s="12"/>
    </row>
    <row r="150" spans="1:6" s="10" customFormat="1" ht="15.75">
      <c r="A150" s="88" t="s">
        <v>342</v>
      </c>
      <c r="B150" s="17">
        <v>2</v>
      </c>
      <c r="C150" s="84">
        <v>424000</v>
      </c>
      <c r="D150" s="84">
        <v>424000</v>
      </c>
      <c r="E150" s="84">
        <v>424000</v>
      </c>
      <c r="F150" s="12"/>
    </row>
    <row r="151" spans="1:6" s="10" customFormat="1" ht="15.75">
      <c r="A151" s="88" t="s">
        <v>637</v>
      </c>
      <c r="B151" s="17">
        <v>2</v>
      </c>
      <c r="C151" s="84">
        <v>3240</v>
      </c>
      <c r="D151" s="84">
        <v>3240</v>
      </c>
      <c r="E151" s="84">
        <v>3240</v>
      </c>
      <c r="F151" s="12"/>
    </row>
    <row r="152" spans="1:6" s="10" customFormat="1" ht="31.5">
      <c r="A152" s="110" t="s">
        <v>343</v>
      </c>
      <c r="B152" s="17"/>
      <c r="C152" s="84">
        <f>SUM(C150:C151)</f>
        <v>427240</v>
      </c>
      <c r="D152" s="84">
        <f>SUM(D150:D151)</f>
        <v>427240</v>
      </c>
      <c r="E152" s="84">
        <f>SUM(E150:E151)</f>
        <v>427240</v>
      </c>
      <c r="F152" s="12"/>
    </row>
    <row r="153" spans="1:6" s="10" customFormat="1" ht="15.75" hidden="1">
      <c r="A153" s="64" t="s">
        <v>591</v>
      </c>
      <c r="B153" s="17">
        <v>2</v>
      </c>
      <c r="C153" s="144"/>
      <c r="D153" s="144"/>
      <c r="E153" s="144"/>
      <c r="F153" s="12"/>
    </row>
    <row r="154" spans="1:6" s="10" customFormat="1" ht="15.75">
      <c r="A154" s="111" t="s">
        <v>344</v>
      </c>
      <c r="B154" s="17"/>
      <c r="C154" s="84">
        <f>SUM(C143:C149)+C152</f>
        <v>427240</v>
      </c>
      <c r="D154" s="84">
        <f>SUM(D143:D149)+D152</f>
        <v>427240</v>
      </c>
      <c r="E154" s="84">
        <f>SUM(E143:E149)+E152</f>
        <v>427240</v>
      </c>
      <c r="F154" s="12"/>
    </row>
    <row r="155" spans="1:6" s="10" customFormat="1" ht="15.75">
      <c r="A155" s="43" t="s">
        <v>326</v>
      </c>
      <c r="B155" s="103"/>
      <c r="C155" s="85">
        <f>SUM(C156:C156:C158)</f>
        <v>9016240</v>
      </c>
      <c r="D155" s="85">
        <f>SUM(D156:D156:D158)</f>
        <v>9016240</v>
      </c>
      <c r="E155" s="85">
        <f>SUM(E156:E156:E158)</f>
        <v>9016240</v>
      </c>
      <c r="F155" s="12"/>
    </row>
    <row r="156" spans="1:6" s="10" customFormat="1" ht="15.75">
      <c r="A156" s="88" t="s">
        <v>405</v>
      </c>
      <c r="B156" s="101">
        <v>1</v>
      </c>
      <c r="C156" s="84">
        <f>SUMIF($B$128:$B$155,"1",C$128:C$155)</f>
        <v>0</v>
      </c>
      <c r="D156" s="84">
        <f>SUMIF($B$128:$B$155,"1",D$128:D$155)</f>
        <v>0</v>
      </c>
      <c r="E156" s="84">
        <f>SUMIF($B$128:$B$155,"1",E$128:E$155)</f>
        <v>0</v>
      </c>
      <c r="F156" s="12"/>
    </row>
    <row r="157" spans="1:6" s="10" customFormat="1" ht="15.75">
      <c r="A157" s="88" t="s">
        <v>245</v>
      </c>
      <c r="B157" s="101">
        <v>2</v>
      </c>
      <c r="C157" s="84">
        <f>SUMIF($B$128:$B$155,"2",C$128:C$155)</f>
        <v>1105240</v>
      </c>
      <c r="D157" s="84">
        <f>SUMIF($B$128:$B$155,"2",D$128:D$155)</f>
        <v>1105240</v>
      </c>
      <c r="E157" s="84">
        <f>SUMIF($B$128:$B$155,"2",E$128:E$155)</f>
        <v>1105240</v>
      </c>
      <c r="F157" s="12"/>
    </row>
    <row r="158" spans="1:6" s="10" customFormat="1" ht="15.75">
      <c r="A158" s="88" t="s">
        <v>137</v>
      </c>
      <c r="B158" s="101">
        <v>3</v>
      </c>
      <c r="C158" s="84">
        <f>SUMIF($B$128:$B$155,"3",C$128:C$155)</f>
        <v>7911000</v>
      </c>
      <c r="D158" s="84">
        <f>SUMIF($B$128:$B$155,"3",D$128:D$155)</f>
        <v>7911000</v>
      </c>
      <c r="E158" s="84">
        <f>SUMIF($B$128:$B$155,"3",E$128:E$155)</f>
        <v>7911000</v>
      </c>
      <c r="F158" s="12"/>
    </row>
    <row r="159" spans="1:6" s="10" customFormat="1" ht="15.75">
      <c r="A159" s="68" t="s">
        <v>349</v>
      </c>
      <c r="B159" s="17"/>
      <c r="C159" s="145"/>
      <c r="D159" s="145"/>
      <c r="E159" s="145"/>
      <c r="F159" s="12"/>
    </row>
    <row r="160" spans="1:6" s="10" customFormat="1" ht="31.5">
      <c r="A160" s="88" t="s">
        <v>548</v>
      </c>
      <c r="B160" s="17">
        <v>2</v>
      </c>
      <c r="C160" s="144">
        <v>2000000</v>
      </c>
      <c r="D160" s="144">
        <v>2000000</v>
      </c>
      <c r="E160" s="144">
        <v>2000000</v>
      </c>
      <c r="F160" s="12"/>
    </row>
    <row r="161" spans="1:6" s="10" customFormat="1" ht="15.75" hidden="1">
      <c r="A161" s="64" t="s">
        <v>590</v>
      </c>
      <c r="B161" s="17">
        <v>2</v>
      </c>
      <c r="C161" s="145"/>
      <c r="D161" s="145"/>
      <c r="E161" s="145"/>
      <c r="F161" s="12"/>
    </row>
    <row r="162" spans="1:6" s="10" customFormat="1" ht="15.75">
      <c r="A162" s="110" t="s">
        <v>345</v>
      </c>
      <c r="B162" s="17"/>
      <c r="C162" s="84">
        <f>SUM(C160:C161)</f>
        <v>2000000</v>
      </c>
      <c r="D162" s="84">
        <f>SUM(D160:D161)</f>
        <v>2000000</v>
      </c>
      <c r="E162" s="84">
        <f>SUM(E160:E161)</f>
        <v>2000000</v>
      </c>
      <c r="F162" s="12"/>
    </row>
    <row r="163" spans="1:6" s="10" customFormat="1" ht="31.5">
      <c r="A163" s="88" t="s">
        <v>346</v>
      </c>
      <c r="B163" s="17"/>
      <c r="C163" s="84">
        <f>SUM(C164:C169)</f>
        <v>322013</v>
      </c>
      <c r="D163" s="84">
        <f>SUM(D164:D169)</f>
        <v>322013</v>
      </c>
      <c r="E163" s="84">
        <f>SUM(E164:E169)</f>
        <v>322013</v>
      </c>
      <c r="F163" s="12"/>
    </row>
    <row r="164" spans="1:6" s="10" customFormat="1" ht="15.75">
      <c r="A164" s="123" t="s">
        <v>458</v>
      </c>
      <c r="B164" s="17">
        <v>2</v>
      </c>
      <c r="C164" s="84">
        <v>30000</v>
      </c>
      <c r="D164" s="84">
        <v>30000</v>
      </c>
      <c r="E164" s="84">
        <v>30000</v>
      </c>
      <c r="F164" s="12"/>
    </row>
    <row r="165" spans="1:6" s="10" customFormat="1" ht="15.75">
      <c r="A165" s="123" t="s">
        <v>544</v>
      </c>
      <c r="B165" s="17">
        <v>2</v>
      </c>
      <c r="C165" s="84">
        <v>90000</v>
      </c>
      <c r="D165" s="84">
        <v>90000</v>
      </c>
      <c r="E165" s="84">
        <v>90000</v>
      </c>
      <c r="F165" s="12"/>
    </row>
    <row r="166" spans="1:6" s="10" customFormat="1" ht="15.75" hidden="1">
      <c r="A166" s="123" t="s">
        <v>545</v>
      </c>
      <c r="B166" s="17">
        <v>2</v>
      </c>
      <c r="C166" s="84"/>
      <c r="D166" s="84"/>
      <c r="E166" s="84"/>
      <c r="F166" s="12"/>
    </row>
    <row r="167" spans="1:6" s="10" customFormat="1" ht="15.75">
      <c r="A167" s="123" t="s">
        <v>546</v>
      </c>
      <c r="B167" s="17">
        <v>2</v>
      </c>
      <c r="C167" s="84">
        <v>102013</v>
      </c>
      <c r="D167" s="84">
        <v>102013</v>
      </c>
      <c r="E167" s="84">
        <v>102013</v>
      </c>
      <c r="F167" s="12"/>
    </row>
    <row r="168" spans="1:6" s="10" customFormat="1" ht="15.75">
      <c r="A168" s="123" t="s">
        <v>547</v>
      </c>
      <c r="B168" s="17">
        <v>2</v>
      </c>
      <c r="C168" s="84">
        <v>100000</v>
      </c>
      <c r="D168" s="84">
        <v>100000</v>
      </c>
      <c r="E168" s="84">
        <v>100000</v>
      </c>
      <c r="F168" s="12"/>
    </row>
    <row r="169" spans="1:6" s="10" customFormat="1" ht="15.75" hidden="1">
      <c r="A169" s="123" t="s">
        <v>498</v>
      </c>
      <c r="B169" s="17">
        <v>2</v>
      </c>
      <c r="C169" s="144"/>
      <c r="D169" s="144"/>
      <c r="E169" s="144"/>
      <c r="F169" s="12"/>
    </row>
    <row r="170" spans="1:6" s="10" customFormat="1" ht="31.5" hidden="1">
      <c r="A170" s="88" t="s">
        <v>347</v>
      </c>
      <c r="B170" s="17">
        <v>2</v>
      </c>
      <c r="C170" s="144"/>
      <c r="D170" s="144"/>
      <c r="E170" s="144"/>
      <c r="F170" s="12"/>
    </row>
    <row r="171" spans="1:6" s="10" customFormat="1" ht="15.75" hidden="1">
      <c r="A171" s="88" t="s">
        <v>543</v>
      </c>
      <c r="B171" s="17"/>
      <c r="C171" s="144"/>
      <c r="D171" s="144"/>
      <c r="E171" s="144"/>
      <c r="F171" s="12"/>
    </row>
    <row r="172" spans="1:6" s="10" customFormat="1" ht="15.75">
      <c r="A172" s="111" t="s">
        <v>348</v>
      </c>
      <c r="B172" s="17"/>
      <c r="C172" s="84">
        <f>SUM(C164:C171)</f>
        <v>322013</v>
      </c>
      <c r="D172" s="84">
        <f>SUM(D164:D171)</f>
        <v>322013</v>
      </c>
      <c r="E172" s="84">
        <f>SUM(E164:E171)</f>
        <v>322013</v>
      </c>
      <c r="F172" s="12"/>
    </row>
    <row r="173" spans="1:6" s="10" customFormat="1" ht="15.75" hidden="1">
      <c r="A173" s="88" t="s">
        <v>131</v>
      </c>
      <c r="B173" s="17"/>
      <c r="C173" s="144"/>
      <c r="D173" s="144"/>
      <c r="E173" s="144"/>
      <c r="F173" s="12"/>
    </row>
    <row r="174" spans="1:6" s="10" customFormat="1" ht="15.75" hidden="1">
      <c r="A174" s="88" t="s">
        <v>131</v>
      </c>
      <c r="B174" s="17"/>
      <c r="C174" s="144"/>
      <c r="D174" s="144"/>
      <c r="E174" s="144"/>
      <c r="F174" s="12"/>
    </row>
    <row r="175" spans="1:6" s="10" customFormat="1" ht="15.75" hidden="1">
      <c r="A175" s="110" t="s">
        <v>350</v>
      </c>
      <c r="B175" s="17"/>
      <c r="C175" s="144">
        <f>SUM(C173:C174)</f>
        <v>0</v>
      </c>
      <c r="D175" s="144">
        <f>SUM(D173:D174)</f>
        <v>0</v>
      </c>
      <c r="E175" s="144">
        <f>SUM(E173:E174)</f>
        <v>0</v>
      </c>
      <c r="F175" s="12"/>
    </row>
    <row r="176" spans="1:6" s="10" customFormat="1" ht="15.75" hidden="1">
      <c r="A176" s="88" t="s">
        <v>131</v>
      </c>
      <c r="B176" s="17"/>
      <c r="C176" s="144"/>
      <c r="D176" s="144"/>
      <c r="E176" s="144"/>
      <c r="F176" s="12"/>
    </row>
    <row r="177" spans="1:6" s="10" customFormat="1" ht="15.75" hidden="1">
      <c r="A177" s="88"/>
      <c r="B177" s="17"/>
      <c r="C177" s="144"/>
      <c r="D177" s="144"/>
      <c r="E177" s="144"/>
      <c r="F177" s="12"/>
    </row>
    <row r="178" spans="1:6" s="10" customFormat="1" ht="15.75" hidden="1">
      <c r="A178" s="110" t="s">
        <v>351</v>
      </c>
      <c r="B178" s="17"/>
      <c r="C178" s="144">
        <f>SUM(C176:C177)</f>
        <v>0</v>
      </c>
      <c r="D178" s="144">
        <f>SUM(D176:D177)</f>
        <v>0</v>
      </c>
      <c r="E178" s="144">
        <f>SUM(E176:E177)</f>
        <v>0</v>
      </c>
      <c r="F178" s="12"/>
    </row>
    <row r="179" spans="1:6" s="10" customFormat="1" ht="15.75" hidden="1">
      <c r="A179" s="64" t="s">
        <v>352</v>
      </c>
      <c r="B179" s="17"/>
      <c r="C179" s="144">
        <f>C175+C178</f>
        <v>0</v>
      </c>
      <c r="D179" s="144">
        <f>D175+D178</f>
        <v>0</v>
      </c>
      <c r="E179" s="144">
        <f>E175+E178</f>
        <v>0</v>
      </c>
      <c r="F179" s="12"/>
    </row>
    <row r="180" spans="1:6" s="10" customFormat="1" ht="15.75" hidden="1">
      <c r="A180" s="88" t="s">
        <v>353</v>
      </c>
      <c r="B180" s="17">
        <v>2</v>
      </c>
      <c r="C180" s="144"/>
      <c r="D180" s="144"/>
      <c r="E180" s="144"/>
      <c r="F180" s="12"/>
    </row>
    <row r="181" spans="1:6" s="10" customFormat="1" ht="31.5">
      <c r="A181" s="88" t="s">
        <v>354</v>
      </c>
      <c r="B181" s="17">
        <v>2</v>
      </c>
      <c r="C181" s="84">
        <v>523200</v>
      </c>
      <c r="D181" s="84">
        <v>523200</v>
      </c>
      <c r="E181" s="84">
        <v>523200</v>
      </c>
      <c r="F181" s="12"/>
    </row>
    <row r="182" spans="1:6" s="10" customFormat="1" ht="31.5" hidden="1">
      <c r="A182" s="88" t="s">
        <v>355</v>
      </c>
      <c r="B182" s="17">
        <v>2</v>
      </c>
      <c r="C182" s="144"/>
      <c r="D182" s="144"/>
      <c r="E182" s="144"/>
      <c r="F182" s="12"/>
    </row>
    <row r="183" spans="1:6" s="10" customFormat="1" ht="15.75" hidden="1">
      <c r="A183" s="88" t="s">
        <v>357</v>
      </c>
      <c r="B183" s="17">
        <v>2</v>
      </c>
      <c r="C183" s="144"/>
      <c r="D183" s="144"/>
      <c r="E183" s="144"/>
      <c r="F183" s="12"/>
    </row>
    <row r="184" spans="1:6" s="10" customFormat="1" ht="31.5" hidden="1">
      <c r="A184" s="88" t="s">
        <v>356</v>
      </c>
      <c r="B184" s="17">
        <v>2</v>
      </c>
      <c r="C184" s="144"/>
      <c r="D184" s="144"/>
      <c r="E184" s="144"/>
      <c r="F184" s="12"/>
    </row>
    <row r="185" spans="1:6" s="10" customFormat="1" ht="15.75" hidden="1">
      <c r="A185" s="88" t="s">
        <v>358</v>
      </c>
      <c r="B185" s="17">
        <v>2</v>
      </c>
      <c r="C185" s="144"/>
      <c r="D185" s="144"/>
      <c r="E185" s="144"/>
      <c r="F185" s="12"/>
    </row>
    <row r="186" spans="1:6" s="10" customFormat="1" ht="15.75" hidden="1">
      <c r="A186" s="88" t="s">
        <v>131</v>
      </c>
      <c r="B186" s="17">
        <v>2</v>
      </c>
      <c r="C186" s="144"/>
      <c r="D186" s="144"/>
      <c r="E186" s="144"/>
      <c r="F186" s="12"/>
    </row>
    <row r="187" spans="1:6" s="10" customFormat="1" ht="15.75" hidden="1">
      <c r="A187" s="88" t="s">
        <v>131</v>
      </c>
      <c r="B187" s="17">
        <v>2</v>
      </c>
      <c r="C187" s="144"/>
      <c r="D187" s="144"/>
      <c r="E187" s="144"/>
      <c r="F187" s="12"/>
    </row>
    <row r="188" spans="1:6" s="10" customFormat="1" ht="15.75" hidden="1">
      <c r="A188" s="88" t="s">
        <v>131</v>
      </c>
      <c r="B188" s="17">
        <v>2</v>
      </c>
      <c r="C188" s="144"/>
      <c r="D188" s="144"/>
      <c r="E188" s="144"/>
      <c r="F188" s="12"/>
    </row>
    <row r="189" spans="1:6" s="10" customFormat="1" ht="15.75" hidden="1">
      <c r="A189" s="88" t="s">
        <v>131</v>
      </c>
      <c r="B189" s="17">
        <v>2</v>
      </c>
      <c r="C189" s="144"/>
      <c r="D189" s="144"/>
      <c r="E189" s="144"/>
      <c r="F189" s="12"/>
    </row>
    <row r="190" spans="1:6" s="10" customFormat="1" ht="31.5" hidden="1">
      <c r="A190" s="110" t="s">
        <v>359</v>
      </c>
      <c r="B190" s="17"/>
      <c r="C190" s="144">
        <f>SUM(C186:C189)</f>
        <v>0</v>
      </c>
      <c r="D190" s="144">
        <f>SUM(D186:D189)</f>
        <v>0</v>
      </c>
      <c r="E190" s="144">
        <f>SUM(E186:E189)</f>
        <v>0</v>
      </c>
      <c r="F190" s="12"/>
    </row>
    <row r="191" spans="1:6" s="10" customFormat="1" ht="15.75">
      <c r="A191" s="64" t="s">
        <v>360</v>
      </c>
      <c r="B191" s="17"/>
      <c r="C191" s="84">
        <f>SUM(C180:C185)+C190</f>
        <v>523200</v>
      </c>
      <c r="D191" s="84">
        <f>SUM(D180:D185)+D190</f>
        <v>523200</v>
      </c>
      <c r="E191" s="84">
        <f>SUM(E180:E185)+E190</f>
        <v>523200</v>
      </c>
      <c r="F191" s="12"/>
    </row>
    <row r="192" spans="1:6" s="10" customFormat="1" ht="15.75">
      <c r="A192" s="88" t="s">
        <v>389</v>
      </c>
      <c r="B192" s="17">
        <v>2</v>
      </c>
      <c r="C192" s="84">
        <v>1234920</v>
      </c>
      <c r="D192" s="84">
        <v>1234920</v>
      </c>
      <c r="E192" s="84">
        <v>1234920</v>
      </c>
      <c r="F192" s="12"/>
    </row>
    <row r="193" spans="1:6" s="10" customFormat="1" ht="15.75" hidden="1">
      <c r="A193" s="88" t="s">
        <v>361</v>
      </c>
      <c r="B193" s="17">
        <v>2</v>
      </c>
      <c r="C193" s="144"/>
      <c r="D193" s="144"/>
      <c r="E193" s="144"/>
      <c r="F193" s="12"/>
    </row>
    <row r="194" spans="1:6" s="10" customFormat="1" ht="15.75" hidden="1">
      <c r="A194" s="88" t="s">
        <v>362</v>
      </c>
      <c r="B194" s="17">
        <v>2</v>
      </c>
      <c r="C194" s="144"/>
      <c r="D194" s="144"/>
      <c r="E194" s="144"/>
      <c r="F194" s="12"/>
    </row>
    <row r="195" spans="1:6" s="10" customFormat="1" ht="15.75">
      <c r="A195" s="111" t="s">
        <v>363</v>
      </c>
      <c r="B195" s="17"/>
      <c r="C195" s="84">
        <f>SUM(C192:C194)</f>
        <v>1234920</v>
      </c>
      <c r="D195" s="84">
        <f>SUM(D192:D194)</f>
        <v>1234920</v>
      </c>
      <c r="E195" s="84">
        <f>SUM(E192:E194)</f>
        <v>1234920</v>
      </c>
      <c r="F195" s="12"/>
    </row>
    <row r="196" spans="1:6" s="10" customFormat="1" ht="15.75" hidden="1">
      <c r="A196" s="64" t="s">
        <v>364</v>
      </c>
      <c r="B196" s="17"/>
      <c r="C196" s="144"/>
      <c r="D196" s="144"/>
      <c r="E196" s="144"/>
      <c r="F196" s="12"/>
    </row>
    <row r="197" spans="1:6" s="10" customFormat="1" ht="15.75" hidden="1">
      <c r="A197" s="64" t="s">
        <v>365</v>
      </c>
      <c r="B197" s="17"/>
      <c r="C197" s="144"/>
      <c r="D197" s="144"/>
      <c r="E197" s="144"/>
      <c r="F197" s="12"/>
    </row>
    <row r="198" spans="1:6" s="10" customFormat="1" ht="15.75" hidden="1">
      <c r="A198" s="88" t="s">
        <v>488</v>
      </c>
      <c r="B198" s="17">
        <v>2</v>
      </c>
      <c r="C198" s="144"/>
      <c r="D198" s="144"/>
      <c r="E198" s="144"/>
      <c r="F198" s="12"/>
    </row>
    <row r="199" spans="1:6" s="10" customFormat="1" ht="31.5">
      <c r="A199" s="88" t="s">
        <v>489</v>
      </c>
      <c r="B199" s="17">
        <v>2</v>
      </c>
      <c r="C199" s="84">
        <v>40000</v>
      </c>
      <c r="D199" s="84">
        <v>40000</v>
      </c>
      <c r="E199" s="84">
        <v>40000</v>
      </c>
      <c r="F199" s="12"/>
    </row>
    <row r="200" spans="1:6" s="10" customFormat="1" ht="31.5">
      <c r="A200" s="64" t="s">
        <v>487</v>
      </c>
      <c r="B200" s="17"/>
      <c r="C200" s="84">
        <f>SUM(C198:C199)</f>
        <v>40000</v>
      </c>
      <c r="D200" s="84">
        <f>SUM(D198:D199)</f>
        <v>40000</v>
      </c>
      <c r="E200" s="84">
        <f>SUM(E198:E199)</f>
        <v>40000</v>
      </c>
      <c r="F200" s="12"/>
    </row>
    <row r="201" spans="1:6" s="10" customFormat="1" ht="31.5" hidden="1">
      <c r="A201" s="88" t="s">
        <v>490</v>
      </c>
      <c r="B201" s="17">
        <v>2</v>
      </c>
      <c r="C201" s="144"/>
      <c r="D201" s="144"/>
      <c r="E201" s="144"/>
      <c r="F201" s="12"/>
    </row>
    <row r="202" spans="1:6" s="10" customFormat="1" ht="15.75" hidden="1">
      <c r="A202" s="88" t="s">
        <v>491</v>
      </c>
      <c r="B202" s="17">
        <v>2</v>
      </c>
      <c r="C202" s="144"/>
      <c r="D202" s="144"/>
      <c r="E202" s="144"/>
      <c r="F202" s="12"/>
    </row>
    <row r="203" spans="1:6" s="10" customFormat="1" ht="15.75" hidden="1">
      <c r="A203" s="64" t="s">
        <v>366</v>
      </c>
      <c r="B203" s="107"/>
      <c r="C203" s="144">
        <f>SUM(C201:C202)</f>
        <v>0</v>
      </c>
      <c r="D203" s="144">
        <f>SUM(D201:D202)</f>
        <v>0</v>
      </c>
      <c r="E203" s="144">
        <f>SUM(E201:E202)</f>
        <v>0</v>
      </c>
      <c r="F203" s="12"/>
    </row>
    <row r="204" spans="1:6" s="10" customFormat="1" ht="15.75" hidden="1">
      <c r="A204" s="88" t="s">
        <v>448</v>
      </c>
      <c r="B204" s="107">
        <v>2</v>
      </c>
      <c r="C204" s="144"/>
      <c r="D204" s="144"/>
      <c r="E204" s="144"/>
      <c r="F204" s="12"/>
    </row>
    <row r="205" spans="1:6" s="10" customFormat="1" ht="63" hidden="1">
      <c r="A205" s="88" t="s">
        <v>367</v>
      </c>
      <c r="B205" s="107"/>
      <c r="C205" s="144"/>
      <c r="D205" s="144"/>
      <c r="E205" s="144"/>
      <c r="F205" s="12"/>
    </row>
    <row r="206" spans="1:6" s="10" customFormat="1" ht="31.5" hidden="1">
      <c r="A206" s="88" t="s">
        <v>369</v>
      </c>
      <c r="B206" s="107">
        <v>2</v>
      </c>
      <c r="C206" s="144"/>
      <c r="D206" s="144"/>
      <c r="E206" s="144"/>
      <c r="F206" s="12"/>
    </row>
    <row r="207" spans="1:6" s="10" customFormat="1" ht="15.75" hidden="1">
      <c r="A207" s="88" t="s">
        <v>370</v>
      </c>
      <c r="B207" s="107"/>
      <c r="C207" s="144"/>
      <c r="D207" s="144"/>
      <c r="E207" s="144"/>
      <c r="F207" s="12"/>
    </row>
    <row r="208" spans="1:6" s="10" customFormat="1" ht="15.75" hidden="1">
      <c r="A208" s="110" t="s">
        <v>368</v>
      </c>
      <c r="B208" s="107"/>
      <c r="C208" s="144">
        <f>SUM(C206:C207)</f>
        <v>0</v>
      </c>
      <c r="D208" s="144">
        <f>SUM(D206:D207)</f>
        <v>0</v>
      </c>
      <c r="E208" s="144">
        <f>SUM(E206:E207)</f>
        <v>0</v>
      </c>
      <c r="F208" s="12"/>
    </row>
    <row r="209" spans="1:6" s="10" customFormat="1" ht="15.75" hidden="1">
      <c r="A209" s="88" t="s">
        <v>686</v>
      </c>
      <c r="B209" s="107">
        <v>2</v>
      </c>
      <c r="C209" s="144"/>
      <c r="D209" s="144"/>
      <c r="E209" s="144"/>
      <c r="F209" s="12"/>
    </row>
    <row r="210" spans="1:6" s="10" customFormat="1" ht="15.75" hidden="1">
      <c r="A210" s="88" t="s">
        <v>131</v>
      </c>
      <c r="B210" s="107"/>
      <c r="C210" s="144"/>
      <c r="D210" s="144"/>
      <c r="E210" s="144"/>
      <c r="F210" s="12"/>
    </row>
    <row r="211" spans="1:6" s="10" customFormat="1" ht="31.5" hidden="1">
      <c r="A211" s="110" t="s">
        <v>371</v>
      </c>
      <c r="B211" s="107"/>
      <c r="C211" s="144">
        <f>SUM(C209:C210)</f>
        <v>0</v>
      </c>
      <c r="D211" s="144">
        <f>SUM(D209:D210)</f>
        <v>0</v>
      </c>
      <c r="E211" s="144">
        <f>SUM(E209:E210)</f>
        <v>0</v>
      </c>
      <c r="F211" s="12"/>
    </row>
    <row r="212" spans="1:6" s="10" customFormat="1" ht="15.75" hidden="1">
      <c r="A212" s="64" t="s">
        <v>449</v>
      </c>
      <c r="B212" s="107"/>
      <c r="C212" s="144">
        <f>SUM(C205)+C208+C211</f>
        <v>0</v>
      </c>
      <c r="D212" s="144">
        <f>SUM(D205)+D208+D211</f>
        <v>0</v>
      </c>
      <c r="E212" s="144">
        <f>SUM(E205)+E208+E211</f>
        <v>0</v>
      </c>
      <c r="F212" s="12"/>
    </row>
    <row r="213" spans="1:6" s="10" customFormat="1" ht="15.75">
      <c r="A213" s="43" t="s">
        <v>349</v>
      </c>
      <c r="B213" s="103"/>
      <c r="C213" s="85">
        <f>SUM(C214:C214:C216)</f>
        <v>4120133</v>
      </c>
      <c r="D213" s="85">
        <f>SUM(D214:D214:D216)</f>
        <v>4120133</v>
      </c>
      <c r="E213" s="85">
        <f>SUM(E214:E214:E216)</f>
        <v>4120133</v>
      </c>
      <c r="F213" s="12"/>
    </row>
    <row r="214" spans="1:6" s="10" customFormat="1" ht="15.75">
      <c r="A214" s="88" t="s">
        <v>405</v>
      </c>
      <c r="B214" s="101">
        <v>1</v>
      </c>
      <c r="C214" s="84">
        <f>SUMIF($B$159:$B$213,"1",C$159:C$213)</f>
        <v>0</v>
      </c>
      <c r="D214" s="84">
        <f>SUMIF($B$159:$B$213,"1",D$159:D$213)</f>
        <v>0</v>
      </c>
      <c r="E214" s="84">
        <f>SUMIF($B$159:$B$213,"1",E$159:E$213)</f>
        <v>0</v>
      </c>
      <c r="F214" s="12"/>
    </row>
    <row r="215" spans="1:6" s="10" customFormat="1" ht="15.75">
      <c r="A215" s="88" t="s">
        <v>245</v>
      </c>
      <c r="B215" s="101">
        <v>2</v>
      </c>
      <c r="C215" s="84">
        <f>SUMIF($B$159:$B$213,"2",C$159:C$213)</f>
        <v>4120133</v>
      </c>
      <c r="D215" s="84">
        <f>SUMIF($B$159:$B$213,"2",D$159:D$213)</f>
        <v>4120133</v>
      </c>
      <c r="E215" s="84">
        <f>SUMIF($B$159:$B$213,"2",E$159:E$213)</f>
        <v>4120133</v>
      </c>
      <c r="F215" s="12"/>
    </row>
    <row r="216" spans="1:6" s="10" customFormat="1" ht="15.75">
      <c r="A216" s="88" t="s">
        <v>137</v>
      </c>
      <c r="B216" s="101">
        <v>3</v>
      </c>
      <c r="C216" s="84">
        <f>SUMIF($B$159:$B$213,"3",C$159:C$213)</f>
        <v>0</v>
      </c>
      <c r="D216" s="84">
        <f>SUMIF($B$159:$B$213,"3",D$159:D$213)</f>
        <v>0</v>
      </c>
      <c r="E216" s="84">
        <f>SUMIF($B$159:$B$213,"3",E$159:E$213)</f>
        <v>0</v>
      </c>
      <c r="F216" s="12"/>
    </row>
    <row r="217" spans="1:6" s="10" customFormat="1" ht="15.75" hidden="1">
      <c r="A217" s="68" t="s">
        <v>372</v>
      </c>
      <c r="B217" s="17"/>
      <c r="C217" s="145"/>
      <c r="D217" s="145"/>
      <c r="E217" s="145"/>
      <c r="F217" s="12"/>
    </row>
    <row r="218" spans="1:6" s="10" customFormat="1" ht="15.75" hidden="1">
      <c r="A218" s="88" t="s">
        <v>130</v>
      </c>
      <c r="B218" s="107"/>
      <c r="C218" s="144"/>
      <c r="D218" s="144"/>
      <c r="E218" s="144"/>
      <c r="F218" s="12"/>
    </row>
    <row r="219" spans="1:6" s="10" customFormat="1" ht="15.75" hidden="1">
      <c r="A219" s="111" t="s">
        <v>373</v>
      </c>
      <c r="B219" s="107"/>
      <c r="C219" s="144">
        <f>SUM(C218)</f>
        <v>0</v>
      </c>
      <c r="D219" s="144">
        <f>SUM(D218)</f>
        <v>0</v>
      </c>
      <c r="E219" s="144">
        <f>SUM(E218)</f>
        <v>0</v>
      </c>
      <c r="F219" s="12"/>
    </row>
    <row r="220" spans="1:6" s="10" customFormat="1" ht="15.75" hidden="1">
      <c r="A220" s="88" t="s">
        <v>374</v>
      </c>
      <c r="B220" s="107">
        <v>2</v>
      </c>
      <c r="C220" s="144"/>
      <c r="D220" s="144"/>
      <c r="E220" s="144"/>
      <c r="F220" s="12"/>
    </row>
    <row r="221" spans="1:6" s="10" customFormat="1" ht="15.75" hidden="1">
      <c r="A221" s="88" t="s">
        <v>131</v>
      </c>
      <c r="B221" s="107">
        <v>2</v>
      </c>
      <c r="C221" s="144"/>
      <c r="D221" s="144"/>
      <c r="E221" s="144"/>
      <c r="F221" s="12"/>
    </row>
    <row r="222" spans="1:6" s="10" customFormat="1" ht="15.75" hidden="1">
      <c r="A222" s="88" t="s">
        <v>131</v>
      </c>
      <c r="B222" s="107">
        <v>2</v>
      </c>
      <c r="C222" s="144"/>
      <c r="D222" s="144"/>
      <c r="E222" s="144"/>
      <c r="F222" s="12"/>
    </row>
    <row r="223" spans="1:6" s="10" customFormat="1" ht="31.5" hidden="1">
      <c r="A223" s="110" t="s">
        <v>376</v>
      </c>
      <c r="B223" s="107"/>
      <c r="C223" s="144">
        <f>SUM(C221:C222)</f>
        <v>0</v>
      </c>
      <c r="D223" s="144">
        <f>SUM(D221:D222)</f>
        <v>0</v>
      </c>
      <c r="E223" s="144">
        <f>SUM(E221:E222)</f>
        <v>0</v>
      </c>
      <c r="F223" s="12"/>
    </row>
    <row r="224" spans="1:6" s="10" customFormat="1" ht="15.75" hidden="1">
      <c r="A224" s="64" t="s">
        <v>375</v>
      </c>
      <c r="B224" s="107"/>
      <c r="C224" s="144">
        <f>C220+C223</f>
        <v>0</v>
      </c>
      <c r="D224" s="144">
        <f>D220+D223</f>
        <v>0</v>
      </c>
      <c r="E224" s="144">
        <f>E220+E223</f>
        <v>0</v>
      </c>
      <c r="F224" s="12"/>
    </row>
    <row r="225" spans="1:6" s="10" customFormat="1" ht="15.75" hidden="1">
      <c r="A225" s="88" t="s">
        <v>130</v>
      </c>
      <c r="B225" s="107">
        <v>2</v>
      </c>
      <c r="C225" s="144"/>
      <c r="D225" s="144"/>
      <c r="E225" s="144"/>
      <c r="F225" s="12"/>
    </row>
    <row r="226" spans="1:6" s="10" customFormat="1" ht="15.75" hidden="1">
      <c r="A226" s="88" t="s">
        <v>130</v>
      </c>
      <c r="B226" s="107">
        <v>2</v>
      </c>
      <c r="C226" s="144"/>
      <c r="D226" s="144"/>
      <c r="E226" s="144"/>
      <c r="F226" s="12"/>
    </row>
    <row r="227" spans="1:6" s="10" customFormat="1" ht="15.75" hidden="1">
      <c r="A227" s="88" t="s">
        <v>130</v>
      </c>
      <c r="B227" s="107">
        <v>2</v>
      </c>
      <c r="C227" s="144"/>
      <c r="D227" s="144"/>
      <c r="E227" s="144"/>
      <c r="F227" s="12"/>
    </row>
    <row r="228" spans="1:6" s="10" customFormat="1" ht="15.75" hidden="1">
      <c r="A228" s="111" t="s">
        <v>377</v>
      </c>
      <c r="B228" s="107"/>
      <c r="C228" s="144">
        <f>SUM(C225:C227)</f>
        <v>0</v>
      </c>
      <c r="D228" s="144">
        <f>SUM(D225:D227)</f>
        <v>0</v>
      </c>
      <c r="E228" s="144">
        <f>SUM(E225:E227)</f>
        <v>0</v>
      </c>
      <c r="F228" s="12"/>
    </row>
    <row r="229" spans="1:6" s="10" customFormat="1" ht="15.75" hidden="1">
      <c r="A229" s="88" t="s">
        <v>378</v>
      </c>
      <c r="B229" s="107">
        <v>2</v>
      </c>
      <c r="C229" s="144"/>
      <c r="D229" s="144"/>
      <c r="E229" s="144"/>
      <c r="F229" s="12"/>
    </row>
    <row r="230" spans="1:6" s="10" customFormat="1" ht="15.75" hidden="1">
      <c r="A230" s="88" t="s">
        <v>379</v>
      </c>
      <c r="B230" s="107">
        <v>2</v>
      </c>
      <c r="C230" s="144"/>
      <c r="D230" s="144"/>
      <c r="E230" s="144"/>
      <c r="F230" s="12"/>
    </row>
    <row r="231" spans="1:6" s="10" customFormat="1" ht="15.75" hidden="1">
      <c r="A231" s="64" t="s">
        <v>380</v>
      </c>
      <c r="B231" s="107"/>
      <c r="C231" s="144">
        <f>SUM(C229:C230)</f>
        <v>0</v>
      </c>
      <c r="D231" s="144">
        <f>SUM(D229:D230)</f>
        <v>0</v>
      </c>
      <c r="E231" s="144">
        <f>SUM(E229:E230)</f>
        <v>0</v>
      </c>
      <c r="F231" s="12"/>
    </row>
    <row r="232" spans="1:6" s="10" customFormat="1" ht="31.5" hidden="1">
      <c r="A232" s="64" t="s">
        <v>381</v>
      </c>
      <c r="B232" s="107">
        <v>2</v>
      </c>
      <c r="C232" s="144"/>
      <c r="D232" s="144"/>
      <c r="E232" s="144"/>
      <c r="F232" s="12"/>
    </row>
    <row r="233" spans="1:6" s="10" customFormat="1" ht="15.75" hidden="1">
      <c r="A233" s="43" t="s">
        <v>372</v>
      </c>
      <c r="B233" s="103"/>
      <c r="C233" s="145">
        <f>SUM(C234:C234:C236)</f>
        <v>0</v>
      </c>
      <c r="D233" s="145">
        <f>SUM(D234:D234:D236)</f>
        <v>0</v>
      </c>
      <c r="E233" s="145">
        <f>SUM(E234:E234:E236)</f>
        <v>0</v>
      </c>
      <c r="F233" s="12"/>
    </row>
    <row r="234" spans="1:6" s="10" customFormat="1" ht="15.75" hidden="1">
      <c r="A234" s="88" t="s">
        <v>405</v>
      </c>
      <c r="B234" s="101">
        <v>1</v>
      </c>
      <c r="C234" s="144">
        <f>SUMIF($B$217:$B$233,"1",C$217:C$233)</f>
        <v>0</v>
      </c>
      <c r="D234" s="144">
        <f>SUMIF($B$217:$B$233,"1",D$217:D$233)</f>
        <v>0</v>
      </c>
      <c r="E234" s="144">
        <f>SUMIF($B$217:$B$233,"1",E$217:E$233)</f>
        <v>0</v>
      </c>
      <c r="F234" s="12"/>
    </row>
    <row r="235" spans="1:6" s="10" customFormat="1" ht="15.75" hidden="1">
      <c r="A235" s="88" t="s">
        <v>245</v>
      </c>
      <c r="B235" s="101">
        <v>2</v>
      </c>
      <c r="C235" s="144">
        <f>SUMIF($B$217:$B$233,"2",C$217:C$233)</f>
        <v>0</v>
      </c>
      <c r="D235" s="144">
        <f>SUMIF($B$217:$B$233,"2",D$217:D$233)</f>
        <v>0</v>
      </c>
      <c r="E235" s="144">
        <f>SUMIF($B$217:$B$233,"2",E$217:E$233)</f>
        <v>0</v>
      </c>
      <c r="F235" s="12"/>
    </row>
    <row r="236" spans="1:6" s="10" customFormat="1" ht="15.75" hidden="1">
      <c r="A236" s="88" t="s">
        <v>137</v>
      </c>
      <c r="B236" s="101">
        <v>3</v>
      </c>
      <c r="C236" s="144">
        <f>SUMIF($B$217:$B$233,"3",C$217:C$233)</f>
        <v>0</v>
      </c>
      <c r="D236" s="144">
        <f>SUMIF($B$217:$B$233,"3",D$217:D$233)</f>
        <v>0</v>
      </c>
      <c r="E236" s="144">
        <f>SUMIF($B$217:$B$233,"3",E$217:E$233)</f>
        <v>0</v>
      </c>
      <c r="F236" s="12"/>
    </row>
    <row r="237" spans="1:6" s="10" customFormat="1" ht="15.75">
      <c r="A237" s="68" t="s">
        <v>385</v>
      </c>
      <c r="B237" s="17"/>
      <c r="C237" s="145"/>
      <c r="D237" s="145"/>
      <c r="E237" s="145"/>
      <c r="F237" s="12"/>
    </row>
    <row r="238" spans="1:6" s="10" customFormat="1" ht="15.75" hidden="1">
      <c r="A238" s="88"/>
      <c r="B238" s="17"/>
      <c r="C238" s="145"/>
      <c r="D238" s="145"/>
      <c r="E238" s="145"/>
      <c r="F238" s="12"/>
    </row>
    <row r="239" spans="1:6" s="10" customFormat="1" ht="31.5" hidden="1">
      <c r="A239" s="64" t="s">
        <v>384</v>
      </c>
      <c r="B239" s="17"/>
      <c r="C239" s="144"/>
      <c r="D239" s="144"/>
      <c r="E239" s="144"/>
      <c r="F239" s="12"/>
    </row>
    <row r="240" spans="1:6" s="10" customFormat="1" ht="15.75" hidden="1">
      <c r="A240" s="88"/>
      <c r="B240" s="17"/>
      <c r="C240" s="144"/>
      <c r="D240" s="144"/>
      <c r="E240" s="144"/>
      <c r="F240" s="12"/>
    </row>
    <row r="241" spans="1:6" s="10" customFormat="1" ht="15.75">
      <c r="A241" s="88" t="s">
        <v>504</v>
      </c>
      <c r="B241" s="17">
        <v>2</v>
      </c>
      <c r="C241" s="84">
        <v>97700</v>
      </c>
      <c r="D241" s="84">
        <v>97700</v>
      </c>
      <c r="E241" s="84">
        <v>97700</v>
      </c>
      <c r="F241" s="12"/>
    </row>
    <row r="242" spans="1:6" s="10" customFormat="1" ht="33.75" customHeight="1">
      <c r="A242" s="64" t="s">
        <v>450</v>
      </c>
      <c r="B242" s="17"/>
      <c r="C242" s="84">
        <f>SUM(C240:C241)</f>
        <v>97700</v>
      </c>
      <c r="D242" s="84">
        <f>SUM(D240:D241)</f>
        <v>97700</v>
      </c>
      <c r="E242" s="84">
        <f>SUM(E240:E241)</f>
        <v>97700</v>
      </c>
      <c r="F242" s="12"/>
    </row>
    <row r="243" spans="1:6" s="10" customFormat="1" ht="15.75" hidden="1">
      <c r="A243" s="64"/>
      <c r="B243" s="17"/>
      <c r="C243" s="144"/>
      <c r="D243" s="144"/>
      <c r="E243" s="144"/>
      <c r="F243" s="12"/>
    </row>
    <row r="244" spans="1:6" s="10" customFormat="1" ht="15.75" hidden="1">
      <c r="A244" s="64"/>
      <c r="B244" s="17"/>
      <c r="C244" s="144"/>
      <c r="D244" s="144"/>
      <c r="E244" s="144"/>
      <c r="F244" s="12"/>
    </row>
    <row r="245" spans="1:6" s="10" customFormat="1" ht="15.75" hidden="1">
      <c r="A245" s="64" t="s">
        <v>607</v>
      </c>
      <c r="B245" s="17">
        <v>2</v>
      </c>
      <c r="C245" s="144"/>
      <c r="D245" s="144"/>
      <c r="E245" s="144"/>
      <c r="F245" s="12"/>
    </row>
    <row r="246" spans="1:6" s="10" customFormat="1" ht="15.75" hidden="1">
      <c r="A246" s="64" t="s">
        <v>451</v>
      </c>
      <c r="B246" s="17"/>
      <c r="C246" s="144"/>
      <c r="D246" s="144"/>
      <c r="E246" s="144"/>
      <c r="F246" s="12"/>
    </row>
    <row r="247" spans="1:6" s="10" customFormat="1" ht="31.5">
      <c r="A247" s="43" t="s">
        <v>385</v>
      </c>
      <c r="B247" s="103"/>
      <c r="C247" s="85">
        <f>SUM(C248:C248:C250)</f>
        <v>97700</v>
      </c>
      <c r="D247" s="85">
        <f>SUM(D248:D248:D250)</f>
        <v>97700</v>
      </c>
      <c r="E247" s="85">
        <f>SUM(E248:E248:E250)</f>
        <v>97700</v>
      </c>
      <c r="F247" s="12"/>
    </row>
    <row r="248" spans="1:6" s="10" customFormat="1" ht="15.75">
      <c r="A248" s="88" t="s">
        <v>405</v>
      </c>
      <c r="B248" s="101">
        <v>1</v>
      </c>
      <c r="C248" s="84">
        <f>SUMIF($B$237:$B$247,"1",C$237:C$247)</f>
        <v>0</v>
      </c>
      <c r="D248" s="84">
        <f>SUMIF($B$237:$B$247,"1",D$237:D$247)</f>
        <v>0</v>
      </c>
      <c r="E248" s="84">
        <f>SUMIF($B$237:$B$247,"1",E$237:E$247)</f>
        <v>0</v>
      </c>
      <c r="F248" s="12"/>
    </row>
    <row r="249" spans="1:6" s="10" customFormat="1" ht="15.75">
      <c r="A249" s="88" t="s">
        <v>245</v>
      </c>
      <c r="B249" s="101">
        <v>2</v>
      </c>
      <c r="C249" s="84">
        <f>SUMIF($B$237:$B$247,"2",C$237:C$247)</f>
        <v>97700</v>
      </c>
      <c r="D249" s="84">
        <f>SUMIF($B$237:$B$247,"2",D$237:D$247)</f>
        <v>97700</v>
      </c>
      <c r="E249" s="84">
        <f>SUMIF($B$237:$B$247,"2",E$237:E$247)</f>
        <v>97700</v>
      </c>
      <c r="F249" s="12"/>
    </row>
    <row r="250" spans="1:6" s="10" customFormat="1" ht="15.75">
      <c r="A250" s="88" t="s">
        <v>137</v>
      </c>
      <c r="B250" s="101">
        <v>3</v>
      </c>
      <c r="C250" s="84">
        <f>SUMIF($B$237:$B$247,"3",C$237:C$247)</f>
        <v>0</v>
      </c>
      <c r="D250" s="84">
        <f>SUMIF($B$237:$B$247,"3",D$237:D$247)</f>
        <v>0</v>
      </c>
      <c r="E250" s="84">
        <f>SUMIF($B$237:$B$247,"3",E$237:E$247)</f>
        <v>0</v>
      </c>
      <c r="F250" s="12"/>
    </row>
    <row r="251" spans="1:6" s="10" customFormat="1" ht="15.75">
      <c r="A251" s="68" t="s">
        <v>386</v>
      </c>
      <c r="B251" s="17"/>
      <c r="C251" s="145"/>
      <c r="D251" s="145"/>
      <c r="E251" s="145"/>
      <c r="F251" s="12"/>
    </row>
    <row r="252" spans="1:6" s="10" customFormat="1" ht="15.75" hidden="1">
      <c r="A252" s="64"/>
      <c r="B252" s="17"/>
      <c r="C252" s="144"/>
      <c r="D252" s="144"/>
      <c r="E252" s="144"/>
      <c r="F252" s="12"/>
    </row>
    <row r="253" spans="1:6" s="10" customFormat="1" ht="31.5" hidden="1">
      <c r="A253" s="64" t="s">
        <v>387</v>
      </c>
      <c r="B253" s="17"/>
      <c r="C253" s="144"/>
      <c r="D253" s="144"/>
      <c r="E253" s="144"/>
      <c r="F253" s="12"/>
    </row>
    <row r="254" spans="1:6" s="10" customFormat="1" ht="31.5">
      <c r="A254" s="88" t="s">
        <v>549</v>
      </c>
      <c r="B254" s="17">
        <v>2</v>
      </c>
      <c r="C254" s="84">
        <v>242500</v>
      </c>
      <c r="D254" s="84">
        <v>242500</v>
      </c>
      <c r="E254" s="84">
        <v>242500</v>
      </c>
      <c r="F254" s="12"/>
    </row>
    <row r="255" spans="1:6" s="10" customFormat="1" ht="47.25">
      <c r="A255" s="64" t="s">
        <v>452</v>
      </c>
      <c r="B255" s="17"/>
      <c r="C255" s="84">
        <f>SUM(C254)</f>
        <v>242500</v>
      </c>
      <c r="D255" s="84">
        <f>SUM(D254)</f>
        <v>242500</v>
      </c>
      <c r="E255" s="84">
        <f>SUM(E254)</f>
        <v>242500</v>
      </c>
      <c r="F255" s="12"/>
    </row>
    <row r="256" spans="1:6" s="10" customFormat="1" ht="15.75" hidden="1">
      <c r="A256" s="64"/>
      <c r="B256" s="17"/>
      <c r="C256" s="144"/>
      <c r="D256" s="144"/>
      <c r="E256" s="144"/>
      <c r="F256" s="12"/>
    </row>
    <row r="257" spans="1:6" s="10" customFormat="1" ht="15.75" hidden="1">
      <c r="A257" s="64"/>
      <c r="B257" s="17"/>
      <c r="C257" s="144"/>
      <c r="D257" s="144"/>
      <c r="E257" s="144"/>
      <c r="F257" s="12"/>
    </row>
    <row r="258" spans="1:6" s="10" customFormat="1" ht="15.75" hidden="1">
      <c r="A258" s="64"/>
      <c r="B258" s="17"/>
      <c r="C258" s="144"/>
      <c r="D258" s="144"/>
      <c r="E258" s="144"/>
      <c r="F258" s="12"/>
    </row>
    <row r="259" spans="1:6" s="10" customFormat="1" ht="15.75" hidden="1">
      <c r="A259" s="64" t="s">
        <v>453</v>
      </c>
      <c r="B259" s="17"/>
      <c r="C259" s="144"/>
      <c r="D259" s="144"/>
      <c r="E259" s="144"/>
      <c r="F259" s="12"/>
    </row>
    <row r="260" spans="1:6" s="10" customFormat="1" ht="31.5">
      <c r="A260" s="43" t="s">
        <v>386</v>
      </c>
      <c r="B260" s="103"/>
      <c r="C260" s="85">
        <f>SUM(C261:C261:C263)</f>
        <v>242500</v>
      </c>
      <c r="D260" s="85">
        <f>SUM(D261:D261:D263)</f>
        <v>242500</v>
      </c>
      <c r="E260" s="85">
        <f>SUM(E261:E261:E263)</f>
        <v>242500</v>
      </c>
      <c r="F260" s="12"/>
    </row>
    <row r="261" spans="1:6" s="10" customFormat="1" ht="15.75">
      <c r="A261" s="88" t="s">
        <v>405</v>
      </c>
      <c r="B261" s="101">
        <v>1</v>
      </c>
      <c r="C261" s="84">
        <f>SUMIF($B$251:$B$260,"1",C$251:C$260)</f>
        <v>0</v>
      </c>
      <c r="D261" s="84">
        <f>SUMIF($B$251:$B$260,"1",D$251:D$260)</f>
        <v>0</v>
      </c>
      <c r="E261" s="84">
        <f>SUMIF($B$251:$B$260,"1",E$251:E$260)</f>
        <v>0</v>
      </c>
      <c r="F261" s="12"/>
    </row>
    <row r="262" spans="1:6" s="10" customFormat="1" ht="15.75">
      <c r="A262" s="88" t="s">
        <v>245</v>
      </c>
      <c r="B262" s="101">
        <v>2</v>
      </c>
      <c r="C262" s="84">
        <f>SUMIF($B$251:$B$260,"2",C$251:C$260)</f>
        <v>242500</v>
      </c>
      <c r="D262" s="84">
        <f>SUMIF($B$251:$B$260,"2",D$251:D$260)</f>
        <v>242500</v>
      </c>
      <c r="E262" s="84">
        <f>SUMIF($B$251:$B$260,"2",E$251:E$260)</f>
        <v>242500</v>
      </c>
      <c r="F262" s="12"/>
    </row>
    <row r="263" spans="1:6" s="10" customFormat="1" ht="15.75">
      <c r="A263" s="88" t="s">
        <v>137</v>
      </c>
      <c r="B263" s="101">
        <v>3</v>
      </c>
      <c r="C263" s="84">
        <f>SUMIF($B$251:$B$260,"3",C$251:C$260)</f>
        <v>0</v>
      </c>
      <c r="D263" s="84">
        <f>SUMIF($B$251:$B$260,"3",D$251:D$260)</f>
        <v>0</v>
      </c>
      <c r="E263" s="84">
        <f>SUMIF($B$251:$B$260,"3",E$251:E$260)</f>
        <v>0</v>
      </c>
      <c r="F263" s="12"/>
    </row>
    <row r="264" spans="1:6" s="10" customFormat="1" ht="49.5">
      <c r="A264" s="69" t="s">
        <v>465</v>
      </c>
      <c r="B264" s="104"/>
      <c r="C264" s="148"/>
      <c r="D264" s="148"/>
      <c r="E264" s="148"/>
      <c r="F264" s="12"/>
    </row>
    <row r="265" spans="1:6" s="10" customFormat="1" ht="31.5">
      <c r="A265" s="68" t="s">
        <v>175</v>
      </c>
      <c r="B265" s="104"/>
      <c r="C265" s="148"/>
      <c r="D265" s="148"/>
      <c r="E265" s="148"/>
      <c r="F265" s="12"/>
    </row>
    <row r="266" spans="1:6" s="10" customFormat="1" ht="28.5" customHeight="1">
      <c r="A266" s="64" t="s">
        <v>231</v>
      </c>
      <c r="B266" s="104">
        <v>2</v>
      </c>
      <c r="C266" s="86">
        <v>15415077</v>
      </c>
      <c r="D266" s="86">
        <v>15144939</v>
      </c>
      <c r="E266" s="86">
        <v>15144939</v>
      </c>
      <c r="F266" s="12"/>
    </row>
    <row r="267" spans="1:6" s="10" customFormat="1" ht="15.75" hidden="1">
      <c r="A267" s="64" t="s">
        <v>456</v>
      </c>
      <c r="B267" s="103">
        <v>2</v>
      </c>
      <c r="C267" s="149"/>
      <c r="D267" s="149"/>
      <c r="E267" s="149"/>
      <c r="F267" s="12"/>
    </row>
    <row r="268" spans="1:6" s="10" customFormat="1" ht="31.5">
      <c r="A268" s="43" t="s">
        <v>175</v>
      </c>
      <c r="B268" s="103"/>
      <c r="C268" s="85">
        <f>SUM(C269:C271)</f>
        <v>15415077</v>
      </c>
      <c r="D268" s="85">
        <f>SUM(D269:D271)</f>
        <v>15144939</v>
      </c>
      <c r="E268" s="85">
        <f>SUM(E269:E271)</f>
        <v>15144939</v>
      </c>
      <c r="F268" s="12"/>
    </row>
    <row r="269" spans="1:6" s="10" customFormat="1" ht="15.75">
      <c r="A269" s="88" t="s">
        <v>405</v>
      </c>
      <c r="B269" s="101">
        <v>1</v>
      </c>
      <c r="C269" s="84">
        <f>SUMIF($B$265:$B$268,"1",C$265:C$268)</f>
        <v>0</v>
      </c>
      <c r="D269" s="84">
        <f>SUMIF($B$265:$B$268,"1",D$265:D$268)</f>
        <v>0</v>
      </c>
      <c r="E269" s="84">
        <f>SUMIF($B$265:$B$268,"1",E$265:E$268)</f>
        <v>0</v>
      </c>
      <c r="F269" s="12"/>
    </row>
    <row r="270" spans="1:6" s="10" customFormat="1" ht="15.75">
      <c r="A270" s="88" t="s">
        <v>245</v>
      </c>
      <c r="B270" s="101">
        <v>2</v>
      </c>
      <c r="C270" s="84">
        <f>SUMIF($B$265:$B$268,"2",C$265:C$268)</f>
        <v>15415077</v>
      </c>
      <c r="D270" s="84">
        <f>SUMIF($B$265:$B$268,"2",D$265:D$268)</f>
        <v>15144939</v>
      </c>
      <c r="E270" s="84">
        <f>SUMIF($B$265:$B$268,"2",E$265:E$268)</f>
        <v>15144939</v>
      </c>
      <c r="F270" s="12"/>
    </row>
    <row r="271" spans="1:6" s="10" customFormat="1" ht="15.75">
      <c r="A271" s="88" t="s">
        <v>137</v>
      </c>
      <c r="B271" s="101">
        <v>3</v>
      </c>
      <c r="C271" s="84">
        <f>SUMIF($B$265:$B$268,"3",C$265:C$268)</f>
        <v>0</v>
      </c>
      <c r="D271" s="84">
        <f>SUMIF($B$265:$B$268,"3",D$265:D$268)</f>
        <v>0</v>
      </c>
      <c r="E271" s="84">
        <f>SUMIF($B$265:$B$268,"3",E$265:E$268)</f>
        <v>0</v>
      </c>
      <c r="F271" s="12"/>
    </row>
    <row r="272" spans="1:6" s="10" customFormat="1" ht="15.75" hidden="1">
      <c r="A272" s="68" t="s">
        <v>176</v>
      </c>
      <c r="B272" s="101"/>
      <c r="C272" s="144"/>
      <c r="D272" s="144"/>
      <c r="E272" s="144"/>
      <c r="F272" s="12"/>
    </row>
    <row r="273" spans="1:6" s="10" customFormat="1" ht="31.5" hidden="1">
      <c r="A273" s="64" t="s">
        <v>231</v>
      </c>
      <c r="B273" s="104">
        <v>2</v>
      </c>
      <c r="C273" s="144"/>
      <c r="D273" s="144"/>
      <c r="E273" s="144"/>
      <c r="F273" s="12"/>
    </row>
    <row r="274" spans="1:6" s="10" customFormat="1" ht="15.75" hidden="1">
      <c r="A274" s="64" t="s">
        <v>456</v>
      </c>
      <c r="B274" s="103">
        <v>2</v>
      </c>
      <c r="C274" s="149"/>
      <c r="D274" s="149"/>
      <c r="E274" s="149"/>
      <c r="F274" s="12"/>
    </row>
    <row r="275" spans="1:6" s="10" customFormat="1" ht="15.75" hidden="1">
      <c r="A275" s="43" t="s">
        <v>176</v>
      </c>
      <c r="B275" s="103"/>
      <c r="C275" s="145">
        <f>SUM(C276:C278)</f>
        <v>0</v>
      </c>
      <c r="D275" s="145">
        <f>SUM(D276:D278)</f>
        <v>0</v>
      </c>
      <c r="E275" s="145">
        <f>SUM(E276:E278)</f>
        <v>0</v>
      </c>
      <c r="F275" s="12"/>
    </row>
    <row r="276" spans="1:6" s="10" customFormat="1" ht="15.75" hidden="1">
      <c r="A276" s="88" t="s">
        <v>405</v>
      </c>
      <c r="B276" s="101">
        <v>1</v>
      </c>
      <c r="C276" s="144">
        <f>SUMIF($B$272:$B$275,"1",C$272:C$275)</f>
        <v>0</v>
      </c>
      <c r="D276" s="144">
        <f>SUMIF($B$272:$B$275,"1",D$272:D$275)</f>
        <v>0</v>
      </c>
      <c r="E276" s="144">
        <f>SUMIF($B$272:$B$275,"1",E$272:E$275)</f>
        <v>0</v>
      </c>
      <c r="F276" s="12"/>
    </row>
    <row r="277" spans="1:6" s="10" customFormat="1" ht="15.75" hidden="1">
      <c r="A277" s="88" t="s">
        <v>245</v>
      </c>
      <c r="B277" s="101">
        <v>2</v>
      </c>
      <c r="C277" s="144">
        <f>SUMIF($B$272:$B$275,"2",C$272:C$275)</f>
        <v>0</v>
      </c>
      <c r="D277" s="144">
        <f>SUMIF($B$272:$B$275,"2",D$272:D$275)</f>
        <v>0</v>
      </c>
      <c r="E277" s="144">
        <f>SUMIF($B$272:$B$275,"2",E$272:E$275)</f>
        <v>0</v>
      </c>
      <c r="F277" s="12"/>
    </row>
    <row r="278" spans="1:6" s="10" customFormat="1" ht="15.75" hidden="1">
      <c r="A278" s="88" t="s">
        <v>137</v>
      </c>
      <c r="B278" s="101">
        <v>3</v>
      </c>
      <c r="C278" s="144">
        <f>SUMIF($B$272:$B$275,"3",C$272:C$275)</f>
        <v>0</v>
      </c>
      <c r="D278" s="144">
        <f>SUMIF($B$272:$B$275,"3",D$272:D$275)</f>
        <v>0</v>
      </c>
      <c r="E278" s="144">
        <f>SUMIF($B$272:$B$275,"3",E$272:E$275)</f>
        <v>0</v>
      </c>
      <c r="F278" s="12"/>
    </row>
    <row r="279" spans="1:6" s="10" customFormat="1" ht="33" hidden="1">
      <c r="A279" s="69" t="s">
        <v>96</v>
      </c>
      <c r="B279" s="104"/>
      <c r="C279" s="148"/>
      <c r="D279" s="148"/>
      <c r="E279" s="148"/>
      <c r="F279" s="12"/>
    </row>
    <row r="280" spans="1:6" s="10" customFormat="1" ht="15.75" hidden="1">
      <c r="A280" s="68" t="s">
        <v>173</v>
      </c>
      <c r="B280" s="103"/>
      <c r="C280" s="149"/>
      <c r="D280" s="149"/>
      <c r="E280" s="149"/>
      <c r="F280" s="12"/>
    </row>
    <row r="281" spans="1:6" s="10" customFormat="1" ht="15.75" hidden="1">
      <c r="A281" s="64" t="s">
        <v>230</v>
      </c>
      <c r="B281" s="103"/>
      <c r="C281" s="149"/>
      <c r="D281" s="149"/>
      <c r="E281" s="149"/>
      <c r="F281" s="12"/>
    </row>
    <row r="282" spans="1:6" s="10" customFormat="1" ht="31.5" hidden="1">
      <c r="A282" s="88" t="s">
        <v>454</v>
      </c>
      <c r="B282" s="103"/>
      <c r="C282" s="149"/>
      <c r="D282" s="149"/>
      <c r="E282" s="149"/>
      <c r="F282" s="12"/>
    </row>
    <row r="283" spans="1:6" s="10" customFormat="1" ht="31.5" hidden="1">
      <c r="A283" s="88" t="s">
        <v>242</v>
      </c>
      <c r="B283" s="103"/>
      <c r="C283" s="149"/>
      <c r="D283" s="149"/>
      <c r="E283" s="149"/>
      <c r="F283" s="12"/>
    </row>
    <row r="284" spans="1:6" s="10" customFormat="1" ht="31.5" hidden="1">
      <c r="A284" s="88" t="s">
        <v>455</v>
      </c>
      <c r="B284" s="103">
        <v>2</v>
      </c>
      <c r="C284" s="149"/>
      <c r="D284" s="149"/>
      <c r="E284" s="149"/>
      <c r="F284" s="12"/>
    </row>
    <row r="285" spans="1:6" s="10" customFormat="1" ht="15.75" hidden="1">
      <c r="A285" s="88" t="s">
        <v>241</v>
      </c>
      <c r="B285" s="103"/>
      <c r="C285" s="149"/>
      <c r="D285" s="149"/>
      <c r="E285" s="149"/>
      <c r="F285" s="12"/>
    </row>
    <row r="286" spans="1:6" s="10" customFormat="1" ht="15.75" hidden="1">
      <c r="A286" s="88" t="s">
        <v>240</v>
      </c>
      <c r="B286" s="103"/>
      <c r="C286" s="149"/>
      <c r="D286" s="149"/>
      <c r="E286" s="149"/>
      <c r="F286" s="12"/>
    </row>
    <row r="287" spans="1:6" s="10" customFormat="1" ht="15.75" hidden="1">
      <c r="A287" s="64" t="s">
        <v>232</v>
      </c>
      <c r="B287" s="103"/>
      <c r="C287" s="149"/>
      <c r="D287" s="149"/>
      <c r="E287" s="149"/>
      <c r="F287" s="12"/>
    </row>
    <row r="288" spans="1:6" s="10" customFormat="1" ht="31.5" hidden="1">
      <c r="A288" s="64" t="s">
        <v>233</v>
      </c>
      <c r="B288" s="103"/>
      <c r="C288" s="149"/>
      <c r="D288" s="149"/>
      <c r="E288" s="149"/>
      <c r="F288" s="12"/>
    </row>
    <row r="289" spans="1:6" s="10" customFormat="1" ht="15.75" hidden="1">
      <c r="A289" s="43" t="s">
        <v>173</v>
      </c>
      <c r="B289" s="103"/>
      <c r="C289" s="145">
        <f>SUM(C290:C292)</f>
        <v>0</v>
      </c>
      <c r="D289" s="145">
        <f>SUM(D290:D292)</f>
        <v>0</v>
      </c>
      <c r="E289" s="145">
        <f>SUM(E290:E292)</f>
        <v>0</v>
      </c>
      <c r="F289" s="12"/>
    </row>
    <row r="290" spans="1:6" s="10" customFormat="1" ht="15.75" hidden="1">
      <c r="A290" s="88" t="s">
        <v>405</v>
      </c>
      <c r="B290" s="101">
        <v>1</v>
      </c>
      <c r="C290" s="144">
        <f>SUMIF($B$280:$B$289,"1",C$280:C$289)</f>
        <v>0</v>
      </c>
      <c r="D290" s="144">
        <f>SUMIF($B$280:$B$289,"1",D$280:D$289)</f>
        <v>0</v>
      </c>
      <c r="E290" s="144">
        <f>SUMIF($B$280:$B$289,"1",E$280:E$289)</f>
        <v>0</v>
      </c>
      <c r="F290" s="12"/>
    </row>
    <row r="291" spans="1:6" s="10" customFormat="1" ht="15.75" hidden="1">
      <c r="A291" s="88" t="s">
        <v>245</v>
      </c>
      <c r="B291" s="101">
        <v>2</v>
      </c>
      <c r="C291" s="144">
        <f>SUMIF($B$280:$B$289,"2",C$280:C$289)</f>
        <v>0</v>
      </c>
      <c r="D291" s="144">
        <f>SUMIF($B$280:$B$289,"2",D$280:D$289)</f>
        <v>0</v>
      </c>
      <c r="E291" s="144">
        <f>SUMIF($B$280:$B$289,"2",E$280:E$289)</f>
        <v>0</v>
      </c>
      <c r="F291" s="12"/>
    </row>
    <row r="292" spans="1:6" s="10" customFormat="1" ht="15.75" hidden="1">
      <c r="A292" s="88" t="s">
        <v>137</v>
      </c>
      <c r="B292" s="101">
        <v>3</v>
      </c>
      <c r="C292" s="144">
        <f>SUMIF($B$280:$B$289,"3",C$280:C$289)</f>
        <v>0</v>
      </c>
      <c r="D292" s="144">
        <f>SUMIF($B$280:$B$289,"3",D$280:D$289)</f>
        <v>0</v>
      </c>
      <c r="E292" s="144">
        <f>SUMIF($B$280:$B$289,"3",E$280:E$289)</f>
        <v>0</v>
      </c>
      <c r="F292" s="12"/>
    </row>
    <row r="293" spans="1:6" s="10" customFormat="1" ht="31.5">
      <c r="A293" s="68" t="s">
        <v>174</v>
      </c>
      <c r="B293" s="103"/>
      <c r="C293" s="149"/>
      <c r="D293" s="149"/>
      <c r="E293" s="149"/>
      <c r="F293" s="12"/>
    </row>
    <row r="294" spans="1:6" s="10" customFormat="1" ht="15.75">
      <c r="A294" s="64" t="s">
        <v>230</v>
      </c>
      <c r="B294" s="103"/>
      <c r="C294" s="149"/>
      <c r="D294" s="149"/>
      <c r="E294" s="149"/>
      <c r="F294" s="12"/>
    </row>
    <row r="295" spans="1:6" s="10" customFormat="1" ht="31.5" hidden="1">
      <c r="A295" s="88" t="s">
        <v>454</v>
      </c>
      <c r="B295" s="103"/>
      <c r="C295" s="149"/>
      <c r="D295" s="149"/>
      <c r="E295" s="149"/>
      <c r="F295" s="12"/>
    </row>
    <row r="296" spans="1:6" s="10" customFormat="1" ht="31.5" hidden="1">
      <c r="A296" s="88" t="s">
        <v>242</v>
      </c>
      <c r="B296" s="103"/>
      <c r="C296" s="149"/>
      <c r="D296" s="149"/>
      <c r="E296" s="149"/>
      <c r="F296" s="12"/>
    </row>
    <row r="297" spans="1:6" s="10" customFormat="1" ht="31.5">
      <c r="A297" s="88" t="s">
        <v>455</v>
      </c>
      <c r="B297" s="103">
        <v>2</v>
      </c>
      <c r="C297" s="149">
        <v>20797173</v>
      </c>
      <c r="D297" s="149">
        <v>20797173</v>
      </c>
      <c r="E297" s="149">
        <v>20797173</v>
      </c>
      <c r="F297" s="12"/>
    </row>
    <row r="298" spans="1:6" s="10" customFormat="1" ht="15.75" hidden="1">
      <c r="A298" s="88" t="s">
        <v>241</v>
      </c>
      <c r="B298" s="103"/>
      <c r="C298" s="149"/>
      <c r="D298" s="149"/>
      <c r="E298" s="149"/>
      <c r="F298" s="12"/>
    </row>
    <row r="299" spans="1:6" s="10" customFormat="1" ht="15.75" hidden="1">
      <c r="A299" s="88" t="s">
        <v>240</v>
      </c>
      <c r="B299" s="103"/>
      <c r="C299" s="149"/>
      <c r="D299" s="149"/>
      <c r="E299" s="149"/>
      <c r="F299" s="12"/>
    </row>
    <row r="300" spans="1:6" s="10" customFormat="1" ht="15.75" hidden="1">
      <c r="A300" s="64" t="s">
        <v>232</v>
      </c>
      <c r="B300" s="103"/>
      <c r="C300" s="149"/>
      <c r="D300" s="149"/>
      <c r="E300" s="149"/>
      <c r="F300" s="12"/>
    </row>
    <row r="301" spans="1:6" s="10" customFormat="1" ht="31.5" hidden="1">
      <c r="A301" s="64" t="s">
        <v>233</v>
      </c>
      <c r="B301" s="103"/>
      <c r="C301" s="149"/>
      <c r="D301" s="149"/>
      <c r="E301" s="149"/>
      <c r="F301" s="12"/>
    </row>
    <row r="302" spans="1:6" s="10" customFormat="1" ht="31.5">
      <c r="A302" s="43" t="s">
        <v>174</v>
      </c>
      <c r="B302" s="103"/>
      <c r="C302" s="85">
        <f>SUM(C303:C305)</f>
        <v>20797173</v>
      </c>
      <c r="D302" s="85">
        <f>SUM(D303:D305)</f>
        <v>20797173</v>
      </c>
      <c r="E302" s="85">
        <f>SUM(E303:E305)</f>
        <v>20797173</v>
      </c>
      <c r="F302" s="12"/>
    </row>
    <row r="303" spans="1:6" s="10" customFormat="1" ht="15.75">
      <c r="A303" s="88" t="s">
        <v>405</v>
      </c>
      <c r="B303" s="101">
        <v>1</v>
      </c>
      <c r="C303" s="84">
        <f>SUMIF($B$293:$B$302,"1",C$293:C$302)</f>
        <v>0</v>
      </c>
      <c r="D303" s="84">
        <f>SUMIF($B$293:$B$302,"1",D$293:D$302)</f>
        <v>0</v>
      </c>
      <c r="E303" s="84">
        <f>SUMIF($B$293:$B$302,"1",E$293:E$302)</f>
        <v>0</v>
      </c>
      <c r="F303" s="12"/>
    </row>
    <row r="304" spans="1:6" s="10" customFormat="1" ht="15.75">
      <c r="A304" s="88" t="s">
        <v>245</v>
      </c>
      <c r="B304" s="101">
        <v>2</v>
      </c>
      <c r="C304" s="84">
        <f>SUMIF($B$293:$B$302,"2",C$293:C$302)</f>
        <v>20797173</v>
      </c>
      <c r="D304" s="84">
        <f>SUMIF($B$293:$B$302,"2",D$293:D$302)</f>
        <v>20797173</v>
      </c>
      <c r="E304" s="84">
        <f>SUMIF($B$293:$B$302,"2",E$293:E$302)</f>
        <v>20797173</v>
      </c>
      <c r="F304" s="12"/>
    </row>
    <row r="305" spans="1:6" s="10" customFormat="1" ht="15.75">
      <c r="A305" s="88" t="s">
        <v>137</v>
      </c>
      <c r="B305" s="101">
        <v>3</v>
      </c>
      <c r="C305" s="84">
        <f>SUMIF($B$293:$B$302,"3",C$293:C$302)</f>
        <v>0</v>
      </c>
      <c r="D305" s="84">
        <f>SUMIF($B$293:$B$302,"3",D$293:D$302)</f>
        <v>0</v>
      </c>
      <c r="E305" s="84">
        <f>SUMIF($B$293:$B$302,"3",E$293:E$302)</f>
        <v>0</v>
      </c>
      <c r="F305" s="12"/>
    </row>
    <row r="306" spans="1:6" s="10" customFormat="1" ht="16.5">
      <c r="A306" s="69" t="s">
        <v>97</v>
      </c>
      <c r="B306" s="104"/>
      <c r="C306" s="108">
        <f>C94+C124+C155+C213++C233+C247+C260+C268+C275+C289+C302</f>
        <v>117221373</v>
      </c>
      <c r="D306" s="108">
        <f>D94+D124+D155+D213++D233+D247+D260+D268+D275+D289+D302</f>
        <v>116951235</v>
      </c>
      <c r="E306" s="108">
        <f>E94+E124+E155+E213++E233+E247+E260+E268+E275+E289+E302</f>
        <v>118023735</v>
      </c>
      <c r="F306" s="12"/>
    </row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</sheetData>
  <sheetProtection/>
  <mergeCells count="2">
    <mergeCell ref="A1:D1"/>
    <mergeCell ref="A2:D2"/>
  </mergeCells>
  <printOptions horizontalCentered="1"/>
  <pageMargins left="0.5118110236220472" right="0.31496062992125984" top="0.47" bottom="0.42" header="0.31496062992125984" footer="0.31496062992125984"/>
  <pageSetup fitToHeight="4" fitToWidth="1" horizontalDpi="300" verticalDpi="300" orientation="portrait" paperSize="9" scale="96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F178"/>
  <sheetViews>
    <sheetView zoomScalePageLayoutView="0" workbookViewId="0" topLeftCell="A146">
      <selection activeCell="F16" sqref="F16"/>
    </sheetView>
  </sheetViews>
  <sheetFormatPr defaultColWidth="9.140625" defaultRowHeight="15"/>
  <cols>
    <col min="1" max="1" width="62.00390625" style="16" customWidth="1"/>
    <col min="2" max="2" width="5.7109375" style="102" customWidth="1"/>
    <col min="3" max="3" width="13.7109375" style="41" customWidth="1"/>
    <col min="4" max="5" width="13.421875" style="16" customWidth="1"/>
    <col min="6" max="6" width="13.140625" style="16" customWidth="1"/>
    <col min="7" max="16384" width="9.140625" style="16" customWidth="1"/>
  </cols>
  <sheetData>
    <row r="1" spans="1:5" ht="15.75" customHeight="1">
      <c r="A1" s="258" t="s">
        <v>617</v>
      </c>
      <c r="B1" s="258"/>
      <c r="C1" s="258"/>
      <c r="D1" s="258"/>
      <c r="E1" s="208"/>
    </row>
    <row r="2" spans="1:5" ht="15.75">
      <c r="A2" s="241" t="s">
        <v>466</v>
      </c>
      <c r="B2" s="241"/>
      <c r="C2" s="241"/>
      <c r="D2" s="241"/>
      <c r="E2" s="45"/>
    </row>
    <row r="3" spans="1:3" ht="15.75">
      <c r="A3" s="45"/>
      <c r="C3" s="45"/>
    </row>
    <row r="4" spans="1:5" s="10" customFormat="1" ht="31.5">
      <c r="A4" s="17" t="s">
        <v>9</v>
      </c>
      <c r="B4" s="17" t="s">
        <v>153</v>
      </c>
      <c r="C4" s="40" t="s">
        <v>4</v>
      </c>
      <c r="D4" s="40" t="s">
        <v>679</v>
      </c>
      <c r="E4" s="40" t="s">
        <v>714</v>
      </c>
    </row>
    <row r="5" spans="1:5" s="10" customFormat="1" ht="16.5">
      <c r="A5" s="69" t="s">
        <v>95</v>
      </c>
      <c r="B5" s="104"/>
      <c r="C5" s="84"/>
      <c r="D5" s="84"/>
      <c r="E5" s="84"/>
    </row>
    <row r="6" spans="1:5" s="10" customFormat="1" ht="15.75">
      <c r="A6" s="68" t="s">
        <v>88</v>
      </c>
      <c r="B6" s="103"/>
      <c r="C6" s="84"/>
      <c r="D6" s="84"/>
      <c r="E6" s="84"/>
    </row>
    <row r="7" spans="1:6" s="10" customFormat="1" ht="15.75">
      <c r="A7" s="43" t="s">
        <v>181</v>
      </c>
      <c r="B7" s="103"/>
      <c r="C7" s="85">
        <f>SUM(C8:C10)</f>
        <v>34609549</v>
      </c>
      <c r="D7" s="85">
        <f>SUM(D8:D10)</f>
        <v>34609549</v>
      </c>
      <c r="E7" s="85">
        <f>SUM(E8:E10)</f>
        <v>34188949</v>
      </c>
      <c r="F7" s="12"/>
    </row>
    <row r="8" spans="1:6" s="10" customFormat="1" ht="15.75">
      <c r="A8" s="88" t="s">
        <v>405</v>
      </c>
      <c r="B8" s="101">
        <v>1</v>
      </c>
      <c r="C8" s="84">
        <f>COFOG!C57</f>
        <v>0</v>
      </c>
      <c r="D8" s="84">
        <f>COFOG!D57</f>
        <v>0</v>
      </c>
      <c r="E8" s="84">
        <f>COFOG!E57</f>
        <v>0</v>
      </c>
      <c r="F8" s="12"/>
    </row>
    <row r="9" spans="1:6" s="10" customFormat="1" ht="15.75">
      <c r="A9" s="88" t="s">
        <v>245</v>
      </c>
      <c r="B9" s="101">
        <v>2</v>
      </c>
      <c r="C9" s="84">
        <f>COFOG!C58</f>
        <v>33043849</v>
      </c>
      <c r="D9" s="84">
        <f>COFOG!D58</f>
        <v>33043849</v>
      </c>
      <c r="E9" s="84">
        <f>COFOG!E58</f>
        <v>32623249</v>
      </c>
      <c r="F9" s="12"/>
    </row>
    <row r="10" spans="1:6" s="10" customFormat="1" ht="15.75">
      <c r="A10" s="88" t="s">
        <v>137</v>
      </c>
      <c r="B10" s="101">
        <v>3</v>
      </c>
      <c r="C10" s="84">
        <f>COFOG!C59</f>
        <v>1565700</v>
      </c>
      <c r="D10" s="84">
        <f>COFOG!D59</f>
        <v>1565700</v>
      </c>
      <c r="E10" s="84">
        <f>COFOG!E59</f>
        <v>1565700</v>
      </c>
      <c r="F10" s="12"/>
    </row>
    <row r="11" spans="1:6" s="10" customFormat="1" ht="31.5">
      <c r="A11" s="43" t="s">
        <v>183</v>
      </c>
      <c r="B11" s="103"/>
      <c r="C11" s="85">
        <f>SUM(C12:C14)</f>
        <v>4717526</v>
      </c>
      <c r="D11" s="85">
        <f>SUM(D12:D14)</f>
        <v>4717526</v>
      </c>
      <c r="E11" s="85">
        <f>SUM(E12:E14)</f>
        <v>4624994</v>
      </c>
      <c r="F11" s="12"/>
    </row>
    <row r="12" spans="1:6" s="10" customFormat="1" ht="15.75">
      <c r="A12" s="88" t="s">
        <v>405</v>
      </c>
      <c r="B12" s="101">
        <v>1</v>
      </c>
      <c r="C12" s="84">
        <f>COFOG!F57</f>
        <v>0</v>
      </c>
      <c r="D12" s="84">
        <f>COFOG!G57</f>
        <v>0</v>
      </c>
      <c r="E12" s="84">
        <f>COFOG!H57</f>
        <v>0</v>
      </c>
      <c r="F12" s="12"/>
    </row>
    <row r="13" spans="1:6" s="10" customFormat="1" ht="15.75">
      <c r="A13" s="88" t="s">
        <v>245</v>
      </c>
      <c r="B13" s="101">
        <v>2</v>
      </c>
      <c r="C13" s="84">
        <f>COFOG!F58</f>
        <v>4352726</v>
      </c>
      <c r="D13" s="84">
        <f>COFOG!G58</f>
        <v>4352726</v>
      </c>
      <c r="E13" s="84">
        <f>COFOG!H58</f>
        <v>4260194</v>
      </c>
      <c r="F13" s="12"/>
    </row>
    <row r="14" spans="1:6" s="10" customFormat="1" ht="15.75">
      <c r="A14" s="88" t="s">
        <v>137</v>
      </c>
      <c r="B14" s="101">
        <v>3</v>
      </c>
      <c r="C14" s="84">
        <f>COFOG!F59</f>
        <v>364800</v>
      </c>
      <c r="D14" s="84">
        <f>COFOG!G59</f>
        <v>364800</v>
      </c>
      <c r="E14" s="84">
        <f>COFOG!H59</f>
        <v>364800</v>
      </c>
      <c r="F14" s="12"/>
    </row>
    <row r="15" spans="1:6" s="10" customFormat="1" ht="15.75">
      <c r="A15" s="43" t="s">
        <v>184</v>
      </c>
      <c r="B15" s="103"/>
      <c r="C15" s="85">
        <f>SUM(C16:C18)</f>
        <v>17539794</v>
      </c>
      <c r="D15" s="85">
        <f>SUM(D16:D18)</f>
        <v>17316716</v>
      </c>
      <c r="E15" s="85">
        <f>SUM(E16:E18)</f>
        <v>17496055</v>
      </c>
      <c r="F15" s="12"/>
    </row>
    <row r="16" spans="1:6" s="10" customFormat="1" ht="15.75">
      <c r="A16" s="88" t="s">
        <v>405</v>
      </c>
      <c r="B16" s="101">
        <v>1</v>
      </c>
      <c r="C16" s="84">
        <f>COFOG!I57</f>
        <v>0</v>
      </c>
      <c r="D16" s="84">
        <f>COFOG!J57</f>
        <v>0</v>
      </c>
      <c r="E16" s="84">
        <f>COFOG!K57</f>
        <v>0</v>
      </c>
      <c r="F16" s="12"/>
    </row>
    <row r="17" spans="1:6" s="10" customFormat="1" ht="15.75">
      <c r="A17" s="88" t="s">
        <v>245</v>
      </c>
      <c r="B17" s="101">
        <v>2</v>
      </c>
      <c r="C17" s="84">
        <f>COFOG!I58</f>
        <v>17539794</v>
      </c>
      <c r="D17" s="84">
        <f>COFOG!J58</f>
        <v>17316716</v>
      </c>
      <c r="E17" s="84">
        <f>COFOG!K58</f>
        <v>17496055</v>
      </c>
      <c r="F17" s="12"/>
    </row>
    <row r="18" spans="1:6" s="10" customFormat="1" ht="15.75">
      <c r="A18" s="88" t="s">
        <v>137</v>
      </c>
      <c r="B18" s="101">
        <v>3</v>
      </c>
      <c r="C18" s="84">
        <f>COFOG!I59</f>
        <v>0</v>
      </c>
      <c r="D18" s="84">
        <f>COFOG!J59</f>
        <v>0</v>
      </c>
      <c r="E18" s="84">
        <f>COFOG!K59</f>
        <v>0</v>
      </c>
      <c r="F18" s="12"/>
    </row>
    <row r="19" spans="1:6" s="10" customFormat="1" ht="15.75">
      <c r="A19" s="68" t="s">
        <v>185</v>
      </c>
      <c r="B19" s="103"/>
      <c r="C19" s="144"/>
      <c r="D19" s="144"/>
      <c r="E19" s="144"/>
      <c r="F19" s="12"/>
    </row>
    <row r="20" spans="1:6" s="10" customFormat="1" ht="31.5">
      <c r="A20" s="110" t="s">
        <v>188</v>
      </c>
      <c r="B20" s="103"/>
      <c r="C20" s="84">
        <f>SUM(C21:C22)</f>
        <v>162400</v>
      </c>
      <c r="D20" s="84">
        <f>SUM(D21:D22)</f>
        <v>162400</v>
      </c>
      <c r="E20" s="84">
        <f>SUM(E21:E22)</f>
        <v>0</v>
      </c>
      <c r="F20" s="12"/>
    </row>
    <row r="21" spans="1:6" s="10" customFormat="1" ht="31.5">
      <c r="A21" s="88" t="s">
        <v>194</v>
      </c>
      <c r="B21" s="103">
        <v>2</v>
      </c>
      <c r="C21" s="84">
        <v>162400</v>
      </c>
      <c r="D21" s="84">
        <v>162400</v>
      </c>
      <c r="E21" s="84">
        <v>0</v>
      </c>
      <c r="F21" s="12"/>
    </row>
    <row r="22" spans="1:6" s="10" customFormat="1" ht="15.75" hidden="1">
      <c r="A22" s="88" t="s">
        <v>195</v>
      </c>
      <c r="B22" s="103">
        <v>2</v>
      </c>
      <c r="C22" s="144"/>
      <c r="D22" s="144"/>
      <c r="E22" s="144"/>
      <c r="F22" s="12"/>
    </row>
    <row r="23" spans="1:6" s="10" customFormat="1" ht="15.75">
      <c r="A23" s="111" t="s">
        <v>186</v>
      </c>
      <c r="B23" s="103"/>
      <c r="C23" s="84">
        <f>SUM(C20:C20)</f>
        <v>162400</v>
      </c>
      <c r="D23" s="84">
        <f>SUM(D20:D20)</f>
        <v>162400</v>
      </c>
      <c r="E23" s="84">
        <f>SUM(E20:E20)</f>
        <v>0</v>
      </c>
      <c r="F23" s="12"/>
    </row>
    <row r="24" spans="1:6" s="10" customFormat="1" ht="15.75" hidden="1">
      <c r="A24" s="64" t="s">
        <v>196</v>
      </c>
      <c r="B24" s="103"/>
      <c r="C24" s="144"/>
      <c r="D24" s="144"/>
      <c r="E24" s="144"/>
      <c r="F24" s="12"/>
    </row>
    <row r="25" spans="1:6" s="10" customFormat="1" ht="47.25" hidden="1">
      <c r="A25" s="109" t="s">
        <v>193</v>
      </c>
      <c r="B25" s="103">
        <v>2</v>
      </c>
      <c r="C25" s="144"/>
      <c r="D25" s="144"/>
      <c r="E25" s="144"/>
      <c r="F25" s="12"/>
    </row>
    <row r="26" spans="1:6" s="10" customFormat="1" ht="47.25" hidden="1">
      <c r="A26" s="109" t="s">
        <v>193</v>
      </c>
      <c r="B26" s="103">
        <v>3</v>
      </c>
      <c r="C26" s="144"/>
      <c r="D26" s="144"/>
      <c r="E26" s="144"/>
      <c r="F26" s="12"/>
    </row>
    <row r="27" spans="1:6" s="10" customFormat="1" ht="15.75" hidden="1">
      <c r="A27" s="111" t="s">
        <v>192</v>
      </c>
      <c r="B27" s="103"/>
      <c r="C27" s="84">
        <f>SUM(C25:C26)</f>
        <v>0</v>
      </c>
      <c r="D27" s="84">
        <f>SUM(D25:D26)</f>
        <v>0</v>
      </c>
      <c r="E27" s="84">
        <f>SUM(E25:E26)</f>
        <v>0</v>
      </c>
      <c r="F27" s="12"/>
    </row>
    <row r="28" spans="1:6" s="10" customFormat="1" ht="15.75" hidden="1">
      <c r="A28" s="110" t="s">
        <v>189</v>
      </c>
      <c r="B28" s="103"/>
      <c r="C28" s="84">
        <f>SUM(C29:C29)</f>
        <v>0</v>
      </c>
      <c r="D28" s="84">
        <f>SUM(D29:D29)</f>
        <v>0</v>
      </c>
      <c r="E28" s="84">
        <f>SUM(E29:E29)</f>
        <v>0</v>
      </c>
      <c r="F28" s="12"/>
    </row>
    <row r="29" spans="1:6" s="10" customFormat="1" ht="15.75" hidden="1">
      <c r="A29" s="88" t="s">
        <v>437</v>
      </c>
      <c r="B29" s="103">
        <v>2</v>
      </c>
      <c r="C29" s="144"/>
      <c r="D29" s="144"/>
      <c r="E29" s="144"/>
      <c r="F29" s="12"/>
    </row>
    <row r="30" spans="1:6" s="10" customFormat="1" ht="15.75" hidden="1">
      <c r="A30" s="88" t="s">
        <v>190</v>
      </c>
      <c r="B30" s="103">
        <v>2</v>
      </c>
      <c r="C30" s="144"/>
      <c r="D30" s="144"/>
      <c r="E30" s="144"/>
      <c r="F30" s="12"/>
    </row>
    <row r="31" spans="1:6" s="10" customFormat="1" ht="31.5" hidden="1">
      <c r="A31" s="88" t="s">
        <v>191</v>
      </c>
      <c r="B31" s="103">
        <v>2</v>
      </c>
      <c r="C31" s="144"/>
      <c r="D31" s="144"/>
      <c r="E31" s="144"/>
      <c r="F31" s="12"/>
    </row>
    <row r="32" spans="1:6" s="10" customFormat="1" ht="15.75">
      <c r="A32" s="88" t="s">
        <v>413</v>
      </c>
      <c r="B32" s="103"/>
      <c r="C32" s="84">
        <f>C33+C48</f>
        <v>3660000</v>
      </c>
      <c r="D32" s="84">
        <f>D33+D48</f>
        <v>3660000</v>
      </c>
      <c r="E32" s="84">
        <f>E33+E48</f>
        <v>4922400</v>
      </c>
      <c r="F32" s="12"/>
    </row>
    <row r="33" spans="1:6" s="10" customFormat="1" ht="15.75">
      <c r="A33" s="88" t="s">
        <v>414</v>
      </c>
      <c r="B33" s="103"/>
      <c r="C33" s="84">
        <f>SUM(C34:C47)</f>
        <v>3460000</v>
      </c>
      <c r="D33" s="84">
        <f>SUM(D34:D47)</f>
        <v>3460000</v>
      </c>
      <c r="E33" s="84">
        <f>SUM(E34:E47)</f>
        <v>4522400</v>
      </c>
      <c r="F33" s="12"/>
    </row>
    <row r="34" spans="1:6" s="10" customFormat="1" ht="15.75">
      <c r="A34" s="88" t="s">
        <v>416</v>
      </c>
      <c r="B34" s="103">
        <v>2</v>
      </c>
      <c r="C34" s="84">
        <v>380000</v>
      </c>
      <c r="D34" s="84">
        <v>380000</v>
      </c>
      <c r="E34" s="84">
        <v>480000</v>
      </c>
      <c r="F34" s="12"/>
    </row>
    <row r="35" spans="1:6" s="10" customFormat="1" ht="31.5">
      <c r="A35" s="88" t="s">
        <v>424</v>
      </c>
      <c r="B35" s="103">
        <v>2</v>
      </c>
      <c r="C35" s="84">
        <v>1500000</v>
      </c>
      <c r="D35" s="84">
        <v>1500000</v>
      </c>
      <c r="E35" s="84">
        <v>1662400</v>
      </c>
      <c r="F35" s="12"/>
    </row>
    <row r="36" spans="1:6" s="10" customFormat="1" ht="31.5">
      <c r="A36" s="88" t="s">
        <v>538</v>
      </c>
      <c r="B36" s="103">
        <v>2</v>
      </c>
      <c r="C36" s="84">
        <v>500000</v>
      </c>
      <c r="D36" s="84">
        <v>500000</v>
      </c>
      <c r="E36" s="84">
        <v>500000</v>
      </c>
      <c r="F36" s="12"/>
    </row>
    <row r="37" spans="1:6" s="10" customFormat="1" ht="31.5">
      <c r="A37" s="88" t="s">
        <v>417</v>
      </c>
      <c r="B37" s="103">
        <v>2</v>
      </c>
      <c r="C37" s="144"/>
      <c r="D37" s="144"/>
      <c r="E37" s="84">
        <v>300000</v>
      </c>
      <c r="F37" s="12"/>
    </row>
    <row r="38" spans="1:6" s="10" customFormat="1" ht="31.5">
      <c r="A38" s="88" t="s">
        <v>425</v>
      </c>
      <c r="B38" s="103">
        <v>2</v>
      </c>
      <c r="C38" s="84">
        <v>100000</v>
      </c>
      <c r="D38" s="84">
        <v>100000</v>
      </c>
      <c r="E38" s="84">
        <v>100000</v>
      </c>
      <c r="F38" s="12"/>
    </row>
    <row r="39" spans="1:6" s="10" customFormat="1" ht="31.5">
      <c r="A39" s="88" t="s">
        <v>423</v>
      </c>
      <c r="B39" s="103">
        <v>2</v>
      </c>
      <c r="C39" s="84">
        <v>100000</v>
      </c>
      <c r="D39" s="84">
        <v>100000</v>
      </c>
      <c r="E39" s="84">
        <v>100000</v>
      </c>
      <c r="F39" s="12"/>
    </row>
    <row r="40" spans="1:6" s="10" customFormat="1" ht="15.75">
      <c r="A40" s="88" t="s">
        <v>422</v>
      </c>
      <c r="B40" s="103">
        <v>2</v>
      </c>
      <c r="C40" s="84">
        <v>200000</v>
      </c>
      <c r="D40" s="84">
        <v>200000</v>
      </c>
      <c r="E40" s="84">
        <v>400000</v>
      </c>
      <c r="F40" s="12"/>
    </row>
    <row r="41" spans="1:6" s="10" customFormat="1" ht="15.75">
      <c r="A41" s="88" t="s">
        <v>421</v>
      </c>
      <c r="B41" s="103">
        <v>2</v>
      </c>
      <c r="C41" s="84">
        <v>250000</v>
      </c>
      <c r="D41" s="84">
        <v>250000</v>
      </c>
      <c r="E41" s="84">
        <v>450000</v>
      </c>
      <c r="F41" s="12"/>
    </row>
    <row r="42" spans="1:6" s="10" customFormat="1" ht="15.75">
      <c r="A42" s="88" t="s">
        <v>420</v>
      </c>
      <c r="B42" s="103">
        <v>2</v>
      </c>
      <c r="C42" s="84">
        <v>100000</v>
      </c>
      <c r="D42" s="84">
        <v>100000</v>
      </c>
      <c r="E42" s="84">
        <v>100000</v>
      </c>
      <c r="F42" s="12"/>
    </row>
    <row r="43" spans="1:6" s="10" customFormat="1" ht="31.5">
      <c r="A43" s="88" t="s">
        <v>419</v>
      </c>
      <c r="B43" s="103">
        <v>2</v>
      </c>
      <c r="C43" s="84">
        <v>270000</v>
      </c>
      <c r="D43" s="84">
        <v>270000</v>
      </c>
      <c r="E43" s="84">
        <v>270000</v>
      </c>
      <c r="F43" s="12"/>
    </row>
    <row r="44" spans="1:6" s="10" customFormat="1" ht="15.75">
      <c r="A44" s="88" t="s">
        <v>470</v>
      </c>
      <c r="B44" s="103">
        <v>2</v>
      </c>
      <c r="C44" s="84">
        <v>60000</v>
      </c>
      <c r="D44" s="84">
        <v>60000</v>
      </c>
      <c r="E44" s="84">
        <v>60000</v>
      </c>
      <c r="F44" s="12"/>
    </row>
    <row r="45" spans="1:6" s="10" customFormat="1" ht="15.75">
      <c r="A45" s="88" t="s">
        <v>418</v>
      </c>
      <c r="B45" s="103">
        <v>2</v>
      </c>
      <c r="C45" s="144"/>
      <c r="D45" s="144"/>
      <c r="E45" s="144"/>
      <c r="F45" s="12"/>
    </row>
    <row r="46" spans="1:6" s="10" customFormat="1" ht="15.75">
      <c r="A46" s="88" t="s">
        <v>426</v>
      </c>
      <c r="B46" s="103">
        <v>2</v>
      </c>
      <c r="C46" s="144"/>
      <c r="D46" s="144"/>
      <c r="E46" s="144"/>
      <c r="F46" s="12"/>
    </row>
    <row r="47" spans="1:6" s="10" customFormat="1" ht="15.75">
      <c r="A47" s="88" t="s">
        <v>427</v>
      </c>
      <c r="B47" s="103">
        <v>2</v>
      </c>
      <c r="C47" s="144"/>
      <c r="D47" s="144"/>
      <c r="E47" s="84">
        <v>100000</v>
      </c>
      <c r="F47" s="12"/>
    </row>
    <row r="48" spans="1:6" s="10" customFormat="1" ht="15.75">
      <c r="A48" s="88" t="s">
        <v>415</v>
      </c>
      <c r="B48" s="103"/>
      <c r="C48" s="84">
        <f>SUM(C49:C58)</f>
        <v>200000</v>
      </c>
      <c r="D48" s="84">
        <f>SUM(D49:D58)</f>
        <v>200000</v>
      </c>
      <c r="E48" s="84">
        <f>SUM(E49:E58)</f>
        <v>400000</v>
      </c>
      <c r="F48" s="12"/>
    </row>
    <row r="49" spans="1:6" s="10" customFormat="1" ht="31.5">
      <c r="A49" s="88" t="s">
        <v>428</v>
      </c>
      <c r="B49" s="103">
        <v>2</v>
      </c>
      <c r="C49" s="144"/>
      <c r="D49" s="144"/>
      <c r="E49" s="144"/>
      <c r="F49" s="12"/>
    </row>
    <row r="50" spans="1:6" s="10" customFormat="1" ht="47.25">
      <c r="A50" s="88" t="s">
        <v>429</v>
      </c>
      <c r="B50" s="103">
        <v>2</v>
      </c>
      <c r="C50" s="144"/>
      <c r="D50" s="144"/>
      <c r="E50" s="144"/>
      <c r="F50" s="12"/>
    </row>
    <row r="51" spans="1:6" s="10" customFormat="1" ht="47.25">
      <c r="A51" s="88" t="s">
        <v>430</v>
      </c>
      <c r="B51" s="103">
        <v>2</v>
      </c>
      <c r="C51" s="144"/>
      <c r="D51" s="144"/>
      <c r="E51" s="144"/>
      <c r="F51" s="12"/>
    </row>
    <row r="52" spans="1:6" s="10" customFormat="1" ht="15.75">
      <c r="A52" s="88" t="s">
        <v>431</v>
      </c>
      <c r="B52" s="103">
        <v>2</v>
      </c>
      <c r="C52" s="84">
        <v>200000</v>
      </c>
      <c r="D52" s="84">
        <v>200000</v>
      </c>
      <c r="E52" s="84">
        <v>400000</v>
      </c>
      <c r="F52" s="12"/>
    </row>
    <row r="53" spans="1:6" s="10" customFormat="1" ht="15.75" hidden="1">
      <c r="A53" s="88" t="s">
        <v>432</v>
      </c>
      <c r="B53" s="103">
        <v>2</v>
      </c>
      <c r="C53" s="144"/>
      <c r="D53" s="144"/>
      <c r="E53" s="144"/>
      <c r="F53" s="12"/>
    </row>
    <row r="54" spans="1:6" s="10" customFormat="1" ht="15.75" hidden="1">
      <c r="A54" s="88" t="s">
        <v>433</v>
      </c>
      <c r="B54" s="103">
        <v>2</v>
      </c>
      <c r="C54" s="144"/>
      <c r="D54" s="144"/>
      <c r="E54" s="144"/>
      <c r="F54" s="12"/>
    </row>
    <row r="55" spans="1:6" s="10" customFormat="1" ht="15.75" hidden="1">
      <c r="A55" s="88" t="s">
        <v>434</v>
      </c>
      <c r="B55" s="103">
        <v>2</v>
      </c>
      <c r="C55" s="144"/>
      <c r="D55" s="144"/>
      <c r="E55" s="144"/>
      <c r="F55" s="12"/>
    </row>
    <row r="56" spans="1:6" s="10" customFormat="1" ht="15.75" hidden="1">
      <c r="A56" s="88" t="s">
        <v>469</v>
      </c>
      <c r="B56" s="103">
        <v>2</v>
      </c>
      <c r="C56" s="144"/>
      <c r="D56" s="144"/>
      <c r="E56" s="144"/>
      <c r="F56" s="12"/>
    </row>
    <row r="57" spans="1:6" s="10" customFormat="1" ht="15.75" hidden="1">
      <c r="A57" s="88" t="s">
        <v>435</v>
      </c>
      <c r="B57" s="103">
        <v>2</v>
      </c>
      <c r="C57" s="144"/>
      <c r="D57" s="144"/>
      <c r="E57" s="144"/>
      <c r="F57" s="12"/>
    </row>
    <row r="58" spans="1:6" s="10" customFormat="1" ht="15.75" hidden="1">
      <c r="A58" s="88" t="s">
        <v>436</v>
      </c>
      <c r="B58" s="103">
        <v>2</v>
      </c>
      <c r="C58" s="144"/>
      <c r="D58" s="144"/>
      <c r="E58" s="144"/>
      <c r="F58" s="12"/>
    </row>
    <row r="59" spans="1:6" s="10" customFormat="1" ht="15.75">
      <c r="A59" s="111" t="s">
        <v>187</v>
      </c>
      <c r="B59" s="103"/>
      <c r="C59" s="84">
        <f>SUM(C30:C32)+SUM(C28:C28)</f>
        <v>3660000</v>
      </c>
      <c r="D59" s="84">
        <f>SUM(D30:D32)+SUM(D28:D28)</f>
        <v>3660000</v>
      </c>
      <c r="E59" s="84">
        <f>SUM(E30:E32)+SUM(E28:E28)</f>
        <v>4922400</v>
      </c>
      <c r="F59" s="12"/>
    </row>
    <row r="60" spans="1:6" s="10" customFormat="1" ht="15.75">
      <c r="A60" s="43" t="s">
        <v>185</v>
      </c>
      <c r="B60" s="103"/>
      <c r="C60" s="85">
        <f>SUM(C61:C63)</f>
        <v>3822400</v>
      </c>
      <c r="D60" s="85">
        <f>SUM(D61:D63)</f>
        <v>3822400</v>
      </c>
      <c r="E60" s="85">
        <f>SUM(E61:E63)</f>
        <v>4922400</v>
      </c>
      <c r="F60" s="12"/>
    </row>
    <row r="61" spans="1:6" s="10" customFormat="1" ht="15.75">
      <c r="A61" s="88" t="s">
        <v>405</v>
      </c>
      <c r="B61" s="101">
        <v>1</v>
      </c>
      <c r="C61" s="84">
        <f>SUMIF($B$19:$B$60,"1",C$19:C$60)</f>
        <v>0</v>
      </c>
      <c r="D61" s="84">
        <f>SUMIF($B$19:$B$60,"1",D$19:D$60)</f>
        <v>0</v>
      </c>
      <c r="E61" s="84">
        <f>SUMIF($B$19:$B$60,"1",E$19:E$60)</f>
        <v>0</v>
      </c>
      <c r="F61" s="12"/>
    </row>
    <row r="62" spans="1:6" s="10" customFormat="1" ht="15.75">
      <c r="A62" s="88" t="s">
        <v>245</v>
      </c>
      <c r="B62" s="101">
        <v>2</v>
      </c>
      <c r="C62" s="84">
        <f>SUMIF($B$19:$B$60,"2",C$19:C$60)</f>
        <v>3822400</v>
      </c>
      <c r="D62" s="84">
        <f>SUMIF($B$19:$B$60,"2",D$19:D$60)</f>
        <v>3822400</v>
      </c>
      <c r="E62" s="84">
        <f>SUMIF($B$19:$B$60,"2",E$19:E$60)</f>
        <v>4922400</v>
      </c>
      <c r="F62" s="12"/>
    </row>
    <row r="63" spans="1:6" s="10" customFormat="1" ht="15.75">
      <c r="A63" s="88" t="s">
        <v>137</v>
      </c>
      <c r="B63" s="101">
        <v>3</v>
      </c>
      <c r="C63" s="84">
        <f>SUMIF($B$19:$B$60,"3",C$19:C$60)</f>
        <v>0</v>
      </c>
      <c r="D63" s="84">
        <f>SUMIF($B$19:$B$60,"3",D$19:D$60)</f>
        <v>0</v>
      </c>
      <c r="E63" s="84">
        <f>SUMIF($B$19:$B$60,"3",E$19:E$60)</f>
        <v>0</v>
      </c>
      <c r="F63" s="12"/>
    </row>
    <row r="64" spans="1:6" s="10" customFormat="1" ht="15.75">
      <c r="A64" s="67" t="s">
        <v>246</v>
      </c>
      <c r="B64" s="17"/>
      <c r="C64" s="144"/>
      <c r="D64" s="144"/>
      <c r="E64" s="144"/>
      <c r="F64" s="12"/>
    </row>
    <row r="65" spans="1:6" s="10" customFormat="1" ht="15.75" hidden="1">
      <c r="A65" s="64" t="s">
        <v>199</v>
      </c>
      <c r="B65" s="17"/>
      <c r="C65" s="144"/>
      <c r="D65" s="144"/>
      <c r="E65" s="144"/>
      <c r="F65" s="12"/>
    </row>
    <row r="66" spans="1:6" s="10" customFormat="1" ht="31.5">
      <c r="A66" s="64" t="s">
        <v>440</v>
      </c>
      <c r="B66" s="17">
        <v>2</v>
      </c>
      <c r="C66" s="144">
        <v>0</v>
      </c>
      <c r="D66" s="84">
        <v>5133</v>
      </c>
      <c r="E66" s="84">
        <v>5133</v>
      </c>
      <c r="F66" s="12"/>
    </row>
    <row r="67" spans="1:6" s="10" customFormat="1" ht="31.5">
      <c r="A67" s="64" t="s">
        <v>670</v>
      </c>
      <c r="B67" s="17">
        <v>2</v>
      </c>
      <c r="C67" s="144">
        <v>0</v>
      </c>
      <c r="D67" s="84">
        <v>89256</v>
      </c>
      <c r="E67" s="84">
        <v>89256</v>
      </c>
      <c r="F67" s="12"/>
    </row>
    <row r="68" spans="1:6" s="10" customFormat="1" ht="31.5" hidden="1">
      <c r="A68" s="64" t="s">
        <v>439</v>
      </c>
      <c r="B68" s="17"/>
      <c r="C68" s="144"/>
      <c r="D68" s="144"/>
      <c r="E68" s="144"/>
      <c r="F68" s="12"/>
    </row>
    <row r="69" spans="1:6" s="10" customFormat="1" ht="15.75" hidden="1">
      <c r="A69" s="64" t="s">
        <v>438</v>
      </c>
      <c r="B69" s="17"/>
      <c r="C69" s="144"/>
      <c r="D69" s="144"/>
      <c r="E69" s="144"/>
      <c r="F69" s="12"/>
    </row>
    <row r="70" spans="1:6" s="10" customFormat="1" ht="15.75" hidden="1">
      <c r="A70" s="64"/>
      <c r="B70" s="17"/>
      <c r="C70" s="144"/>
      <c r="D70" s="144"/>
      <c r="E70" s="144"/>
      <c r="F70" s="12"/>
    </row>
    <row r="71" spans="1:6" s="10" customFormat="1" ht="31.5" hidden="1">
      <c r="A71" s="64" t="s">
        <v>197</v>
      </c>
      <c r="B71" s="17"/>
      <c r="C71" s="144"/>
      <c r="D71" s="144"/>
      <c r="E71" s="144"/>
      <c r="F71" s="12"/>
    </row>
    <row r="72" spans="1:6" s="10" customFormat="1" ht="15.75" hidden="1">
      <c r="A72" s="64"/>
      <c r="B72" s="17"/>
      <c r="C72" s="144"/>
      <c r="D72" s="144"/>
      <c r="E72" s="144"/>
      <c r="F72" s="12"/>
    </row>
    <row r="73" spans="1:6" s="10" customFormat="1" ht="31.5" hidden="1">
      <c r="A73" s="64" t="s">
        <v>198</v>
      </c>
      <c r="B73" s="17"/>
      <c r="C73" s="144"/>
      <c r="D73" s="144"/>
      <c r="E73" s="144"/>
      <c r="F73" s="12"/>
    </row>
    <row r="74" spans="1:6" s="10" customFormat="1" ht="15.75" hidden="1">
      <c r="A74" s="64"/>
      <c r="B74" s="17"/>
      <c r="C74" s="144"/>
      <c r="D74" s="144"/>
      <c r="E74" s="144"/>
      <c r="F74" s="12"/>
    </row>
    <row r="75" spans="1:6" s="10" customFormat="1" ht="31.5" hidden="1">
      <c r="A75" s="64" t="s">
        <v>201</v>
      </c>
      <c r="B75" s="17"/>
      <c r="C75" s="144"/>
      <c r="D75" s="144"/>
      <c r="E75" s="144"/>
      <c r="F75" s="12"/>
    </row>
    <row r="76" spans="1:6" s="10" customFormat="1" ht="15.75">
      <c r="A76" s="88" t="s">
        <v>157</v>
      </c>
      <c r="B76" s="103">
        <v>2</v>
      </c>
      <c r="C76" s="84">
        <v>100000</v>
      </c>
      <c r="D76" s="84">
        <v>100000</v>
      </c>
      <c r="E76" s="84">
        <v>100000</v>
      </c>
      <c r="F76" s="12"/>
    </row>
    <row r="77" spans="1:6" s="10" customFormat="1" ht="15.75">
      <c r="A77" s="87" t="s">
        <v>131</v>
      </c>
      <c r="B77" s="17"/>
      <c r="C77" s="144"/>
      <c r="D77" s="144"/>
      <c r="E77" s="144"/>
      <c r="F77" s="12"/>
    </row>
    <row r="78" spans="1:6" s="10" customFormat="1" ht="15.75">
      <c r="A78" s="110" t="s">
        <v>156</v>
      </c>
      <c r="B78" s="17"/>
      <c r="C78" s="84">
        <f>SUM(C76:C77)</f>
        <v>100000</v>
      </c>
      <c r="D78" s="84">
        <f>SUM(D76:D77)</f>
        <v>100000</v>
      </c>
      <c r="E78" s="84">
        <f>SUM(E76:E77)</f>
        <v>100000</v>
      </c>
      <c r="F78" s="12"/>
    </row>
    <row r="79" spans="1:6" s="10" customFormat="1" ht="15.75">
      <c r="A79" s="88" t="s">
        <v>142</v>
      </c>
      <c r="B79" s="17">
        <v>2</v>
      </c>
      <c r="C79" s="84">
        <v>984143</v>
      </c>
      <c r="D79" s="84">
        <v>984143</v>
      </c>
      <c r="E79" s="84">
        <v>984143</v>
      </c>
      <c r="F79" s="12"/>
    </row>
    <row r="80" spans="1:6" s="10" customFormat="1" ht="15.75" hidden="1">
      <c r="A80" s="87" t="s">
        <v>462</v>
      </c>
      <c r="B80" s="103">
        <v>2</v>
      </c>
      <c r="C80" s="144"/>
      <c r="D80" s="144"/>
      <c r="E80" s="144"/>
      <c r="F80" s="12"/>
    </row>
    <row r="81" spans="1:6" s="10" customFormat="1" ht="15.75">
      <c r="A81" s="87" t="s">
        <v>613</v>
      </c>
      <c r="B81" s="103">
        <v>2</v>
      </c>
      <c r="C81" s="84">
        <v>61573</v>
      </c>
      <c r="D81" s="84">
        <v>61573</v>
      </c>
      <c r="E81" s="84">
        <v>61573</v>
      </c>
      <c r="F81" s="12"/>
    </row>
    <row r="82" spans="1:6" s="10" customFormat="1" ht="15.75" hidden="1">
      <c r="A82" s="87" t="s">
        <v>463</v>
      </c>
      <c r="B82" s="103">
        <v>2</v>
      </c>
      <c r="C82" s="144"/>
      <c r="D82" s="144"/>
      <c r="E82" s="144"/>
      <c r="F82" s="12"/>
    </row>
    <row r="83" spans="1:6" s="10" customFormat="1" ht="15.75" hidden="1">
      <c r="A83" s="87" t="s">
        <v>472</v>
      </c>
      <c r="B83" s="103">
        <v>2</v>
      </c>
      <c r="C83" s="144"/>
      <c r="D83" s="144"/>
      <c r="E83" s="144"/>
      <c r="F83" s="12"/>
    </row>
    <row r="84" spans="1:6" s="10" customFormat="1" ht="15.75" hidden="1">
      <c r="A84" s="87" t="s">
        <v>464</v>
      </c>
      <c r="B84" s="103">
        <v>2</v>
      </c>
      <c r="C84" s="144"/>
      <c r="D84" s="144"/>
      <c r="E84" s="144"/>
      <c r="F84" s="12"/>
    </row>
    <row r="85" spans="1:6" s="10" customFormat="1" ht="15.75">
      <c r="A85" s="87" t="s">
        <v>614</v>
      </c>
      <c r="B85" s="103">
        <v>2</v>
      </c>
      <c r="C85" s="84">
        <v>207510</v>
      </c>
      <c r="D85" s="84">
        <v>207510</v>
      </c>
      <c r="E85" s="84">
        <v>207510</v>
      </c>
      <c r="F85" s="12"/>
    </row>
    <row r="86" spans="1:6" s="10" customFormat="1" ht="15.75">
      <c r="A86" s="139" t="s">
        <v>575</v>
      </c>
      <c r="B86" s="103">
        <v>2</v>
      </c>
      <c r="C86" s="84">
        <v>20000</v>
      </c>
      <c r="D86" s="84">
        <v>20000</v>
      </c>
      <c r="E86" s="84">
        <v>20000</v>
      </c>
      <c r="F86" s="12"/>
    </row>
    <row r="87" spans="1:6" s="10" customFormat="1" ht="31.5">
      <c r="A87" s="110" t="s">
        <v>202</v>
      </c>
      <c r="B87" s="17"/>
      <c r="C87" s="84">
        <f>SUM(C79:C86)</f>
        <v>1273226</v>
      </c>
      <c r="D87" s="84">
        <f>SUM(D79:D86)</f>
        <v>1273226</v>
      </c>
      <c r="E87" s="84">
        <f>SUM(E79:E86)</f>
        <v>1273226</v>
      </c>
      <c r="F87" s="12"/>
    </row>
    <row r="88" spans="1:6" s="10" customFormat="1" ht="15.75" hidden="1">
      <c r="A88" s="87" t="s">
        <v>474</v>
      </c>
      <c r="B88" s="103">
        <v>2</v>
      </c>
      <c r="C88" s="144"/>
      <c r="D88" s="144"/>
      <c r="E88" s="144"/>
      <c r="F88" s="12"/>
    </row>
    <row r="89" spans="1:6" s="10" customFormat="1" ht="15.75" hidden="1">
      <c r="A89" s="87" t="s">
        <v>475</v>
      </c>
      <c r="B89" s="103">
        <v>2</v>
      </c>
      <c r="C89" s="144"/>
      <c r="D89" s="144"/>
      <c r="E89" s="144"/>
      <c r="F89" s="12"/>
    </row>
    <row r="90" spans="1:6" s="10" customFormat="1" ht="15.75" hidden="1">
      <c r="A90" s="87" t="s">
        <v>476</v>
      </c>
      <c r="B90" s="103">
        <v>2</v>
      </c>
      <c r="C90" s="144"/>
      <c r="D90" s="144"/>
      <c r="E90" s="144"/>
      <c r="F90" s="12"/>
    </row>
    <row r="91" spans="1:6" s="10" customFormat="1" ht="15.75" hidden="1">
      <c r="A91" s="87" t="s">
        <v>477</v>
      </c>
      <c r="B91" s="103">
        <v>2</v>
      </c>
      <c r="C91" s="144"/>
      <c r="D91" s="144"/>
      <c r="E91" s="144"/>
      <c r="F91" s="12"/>
    </row>
    <row r="92" spans="1:6" s="10" customFormat="1" ht="15.75" hidden="1">
      <c r="A92" s="87" t="s">
        <v>478</v>
      </c>
      <c r="B92" s="103">
        <v>2</v>
      </c>
      <c r="C92" s="144"/>
      <c r="D92" s="144"/>
      <c r="E92" s="144"/>
      <c r="F92" s="12"/>
    </row>
    <row r="93" spans="1:6" s="10" customFormat="1" ht="15.75">
      <c r="A93" s="87" t="s">
        <v>615</v>
      </c>
      <c r="B93" s="103">
        <v>2</v>
      </c>
      <c r="C93" s="84">
        <v>255661</v>
      </c>
      <c r="D93" s="84">
        <v>255661</v>
      </c>
      <c r="E93" s="84">
        <v>255661</v>
      </c>
      <c r="F93" s="12"/>
    </row>
    <row r="94" spans="1:6" s="10" customFormat="1" ht="15.75">
      <c r="A94" s="87" t="s">
        <v>616</v>
      </c>
      <c r="B94" s="17">
        <v>2</v>
      </c>
      <c r="C94" s="84">
        <v>100000</v>
      </c>
      <c r="D94" s="84">
        <v>100000</v>
      </c>
      <c r="E94" s="84">
        <v>100000</v>
      </c>
      <c r="F94" s="12"/>
    </row>
    <row r="95" spans="1:6" s="10" customFormat="1" ht="15.75" hidden="1">
      <c r="A95" s="87" t="s">
        <v>481</v>
      </c>
      <c r="B95" s="17">
        <v>2</v>
      </c>
      <c r="C95" s="144"/>
      <c r="D95" s="144"/>
      <c r="E95" s="144"/>
      <c r="F95" s="12"/>
    </row>
    <row r="96" spans="1:6" s="10" customFormat="1" ht="15.75" hidden="1">
      <c r="A96" s="87" t="s">
        <v>539</v>
      </c>
      <c r="B96" s="17">
        <v>2</v>
      </c>
      <c r="C96" s="144"/>
      <c r="D96" s="144"/>
      <c r="E96" s="144"/>
      <c r="F96" s="12"/>
    </row>
    <row r="97" spans="1:6" s="10" customFormat="1" ht="15.75" hidden="1">
      <c r="A97" s="87" t="s">
        <v>131</v>
      </c>
      <c r="B97" s="17"/>
      <c r="C97" s="144"/>
      <c r="D97" s="144"/>
      <c r="E97" s="144"/>
      <c r="F97" s="12"/>
    </row>
    <row r="98" spans="1:6" s="10" customFormat="1" ht="15.75">
      <c r="A98" s="110" t="s">
        <v>203</v>
      </c>
      <c r="B98" s="17"/>
      <c r="C98" s="84">
        <f>SUM(C88:C97)</f>
        <v>355661</v>
      </c>
      <c r="D98" s="84">
        <f>SUM(D88:D97)</f>
        <v>355661</v>
      </c>
      <c r="E98" s="84">
        <f>SUM(E88:E97)</f>
        <v>355661</v>
      </c>
      <c r="F98" s="12"/>
    </row>
    <row r="99" spans="1:6" s="10" customFormat="1" ht="31.5">
      <c r="A99" s="111" t="s">
        <v>200</v>
      </c>
      <c r="B99" s="17"/>
      <c r="C99" s="84">
        <f>C78+C87+C98</f>
        <v>1728887</v>
      </c>
      <c r="D99" s="84">
        <f>D78+D87+D98</f>
        <v>1728887</v>
      </c>
      <c r="E99" s="84">
        <f>E78+E87+E98</f>
        <v>1728887</v>
      </c>
      <c r="F99" s="12"/>
    </row>
    <row r="100" spans="1:6" s="10" customFormat="1" ht="15.75" hidden="1">
      <c r="A100" s="64"/>
      <c r="B100" s="103"/>
      <c r="C100" s="144"/>
      <c r="D100" s="144"/>
      <c r="E100" s="144"/>
      <c r="F100" s="12"/>
    </row>
    <row r="101" spans="1:6" s="10" customFormat="1" ht="31.5" hidden="1">
      <c r="A101" s="64" t="s">
        <v>204</v>
      </c>
      <c r="B101" s="103"/>
      <c r="C101" s="144"/>
      <c r="D101" s="144"/>
      <c r="E101" s="144"/>
      <c r="F101" s="12"/>
    </row>
    <row r="102" spans="1:6" s="10" customFormat="1" ht="15.75">
      <c r="A102" s="88" t="s">
        <v>459</v>
      </c>
      <c r="B102" s="103">
        <v>2</v>
      </c>
      <c r="C102" s="84">
        <v>100000</v>
      </c>
      <c r="D102" s="84">
        <v>100000</v>
      </c>
      <c r="E102" s="84">
        <v>100000</v>
      </c>
      <c r="F102" s="12"/>
    </row>
    <row r="103" spans="1:6" s="10" customFormat="1" ht="31.5">
      <c r="A103" s="64" t="s">
        <v>205</v>
      </c>
      <c r="B103" s="103"/>
      <c r="C103" s="84">
        <f>SUM(C102)</f>
        <v>100000</v>
      </c>
      <c r="D103" s="84">
        <f>SUM(D102)</f>
        <v>100000</v>
      </c>
      <c r="E103" s="84">
        <f>SUM(E102)</f>
        <v>100000</v>
      </c>
      <c r="F103" s="12"/>
    </row>
    <row r="104" spans="1:6" s="10" customFormat="1" ht="15.75" hidden="1">
      <c r="A104" s="64" t="s">
        <v>206</v>
      </c>
      <c r="B104" s="103"/>
      <c r="C104" s="144"/>
      <c r="D104" s="144"/>
      <c r="E104" s="144"/>
      <c r="F104" s="12"/>
    </row>
    <row r="105" spans="1:6" s="10" customFormat="1" ht="15.75" hidden="1">
      <c r="A105" s="64" t="s">
        <v>207</v>
      </c>
      <c r="B105" s="103"/>
      <c r="C105" s="144"/>
      <c r="D105" s="144"/>
      <c r="E105" s="144"/>
      <c r="F105" s="12"/>
    </row>
    <row r="106" spans="1:6" s="10" customFormat="1" ht="15.75" hidden="1">
      <c r="A106" s="122" t="s">
        <v>461</v>
      </c>
      <c r="B106" s="103">
        <v>2</v>
      </c>
      <c r="C106" s="144"/>
      <c r="D106" s="144"/>
      <c r="E106" s="144"/>
      <c r="F106" s="12"/>
    </row>
    <row r="107" spans="1:6" s="10" customFormat="1" ht="15.75">
      <c r="A107" s="122" t="s">
        <v>482</v>
      </c>
      <c r="B107" s="103">
        <v>2</v>
      </c>
      <c r="C107" s="84">
        <v>400000</v>
      </c>
      <c r="D107" s="84">
        <v>400000</v>
      </c>
      <c r="E107" s="84">
        <v>400000</v>
      </c>
      <c r="F107" s="12"/>
    </row>
    <row r="108" spans="1:6" s="10" customFormat="1" ht="15.75" hidden="1">
      <c r="A108" s="122" t="s">
        <v>460</v>
      </c>
      <c r="B108" s="103">
        <v>2</v>
      </c>
      <c r="C108" s="144"/>
      <c r="D108" s="144"/>
      <c r="E108" s="144"/>
      <c r="F108" s="12"/>
    </row>
    <row r="109" spans="1:6" s="10" customFormat="1" ht="15.75" hidden="1">
      <c r="A109" s="122" t="s">
        <v>483</v>
      </c>
      <c r="B109" s="103">
        <v>2</v>
      </c>
      <c r="C109" s="144"/>
      <c r="D109" s="144"/>
      <c r="E109" s="144"/>
      <c r="F109" s="12"/>
    </row>
    <row r="110" spans="1:6" s="10" customFormat="1" ht="15.75">
      <c r="A110" s="112" t="s">
        <v>208</v>
      </c>
      <c r="B110" s="103"/>
      <c r="C110" s="84">
        <f>SUM(C106:C109)</f>
        <v>400000</v>
      </c>
      <c r="D110" s="84">
        <f>SUM(D106:D109)</f>
        <v>400000</v>
      </c>
      <c r="E110" s="84">
        <f>SUM(E106:E109)</f>
        <v>400000</v>
      </c>
      <c r="F110" s="12"/>
    </row>
    <row r="111" spans="1:6" s="10" customFormat="1" ht="15.75" hidden="1">
      <c r="A111" s="88" t="s">
        <v>155</v>
      </c>
      <c r="B111" s="103">
        <v>2</v>
      </c>
      <c r="C111" s="144"/>
      <c r="D111" s="144"/>
      <c r="E111" s="144"/>
      <c r="F111" s="12"/>
    </row>
    <row r="112" spans="1:6" s="10" customFormat="1" ht="15.75" hidden="1">
      <c r="A112" s="88"/>
      <c r="B112" s="103"/>
      <c r="C112" s="144"/>
      <c r="D112" s="144"/>
      <c r="E112" s="144"/>
      <c r="F112" s="12"/>
    </row>
    <row r="113" spans="1:6" s="10" customFormat="1" ht="15.75" hidden="1">
      <c r="A113" s="112" t="s">
        <v>154</v>
      </c>
      <c r="B113" s="103"/>
      <c r="C113" s="144">
        <f>SUM(C111:C112)</f>
        <v>0</v>
      </c>
      <c r="D113" s="144">
        <f>SUM(D111:D112)</f>
        <v>0</v>
      </c>
      <c r="E113" s="144">
        <f>SUM(E111:E112)</f>
        <v>0</v>
      </c>
      <c r="F113" s="12"/>
    </row>
    <row r="114" spans="1:6" s="10" customFormat="1" ht="15.75" hidden="1">
      <c r="A114" s="88"/>
      <c r="B114" s="103"/>
      <c r="C114" s="144"/>
      <c r="D114" s="144"/>
      <c r="E114" s="144"/>
      <c r="F114" s="12"/>
    </row>
    <row r="115" spans="1:6" s="10" customFormat="1" ht="15.75" hidden="1">
      <c r="A115" s="88" t="s">
        <v>484</v>
      </c>
      <c r="B115" s="103">
        <v>2</v>
      </c>
      <c r="C115" s="144"/>
      <c r="D115" s="144"/>
      <c r="E115" s="144"/>
      <c r="F115" s="12"/>
    </row>
    <row r="116" spans="1:6" s="10" customFormat="1" ht="15.75" hidden="1">
      <c r="A116" s="112" t="s">
        <v>209</v>
      </c>
      <c r="B116" s="103"/>
      <c r="C116" s="84">
        <f>SUM(C114:C115)</f>
        <v>0</v>
      </c>
      <c r="D116" s="84">
        <f>SUM(D114:D115)</f>
        <v>0</v>
      </c>
      <c r="E116" s="84">
        <f>SUM(E114:E115)</f>
        <v>0</v>
      </c>
      <c r="F116" s="12"/>
    </row>
    <row r="117" spans="1:6" s="10" customFormat="1" ht="15.75" hidden="1">
      <c r="A117" s="68"/>
      <c r="B117" s="103"/>
      <c r="C117" s="144"/>
      <c r="D117" s="144"/>
      <c r="E117" s="144"/>
      <c r="F117" s="12"/>
    </row>
    <row r="118" spans="1:6" s="10" customFormat="1" ht="15.75" hidden="1">
      <c r="A118" s="64"/>
      <c r="B118" s="103"/>
      <c r="C118" s="144"/>
      <c r="D118" s="144"/>
      <c r="E118" s="144"/>
      <c r="F118" s="12"/>
    </row>
    <row r="119" spans="1:6" s="10" customFormat="1" ht="31.5">
      <c r="A119" s="111" t="s">
        <v>441</v>
      </c>
      <c r="B119" s="103"/>
      <c r="C119" s="84">
        <f>C110+C113+C116</f>
        <v>400000</v>
      </c>
      <c r="D119" s="84">
        <f>D110+D113+D116</f>
        <v>400000</v>
      </c>
      <c r="E119" s="84">
        <f>E110+E113+E116</f>
        <v>400000</v>
      </c>
      <c r="F119" s="12"/>
    </row>
    <row r="120" spans="1:6" s="10" customFormat="1" ht="15.75">
      <c r="A120" s="88" t="s">
        <v>228</v>
      </c>
      <c r="B120" s="103">
        <v>2</v>
      </c>
      <c r="C120" s="84">
        <v>161449</v>
      </c>
      <c r="D120" s="84">
        <v>0</v>
      </c>
      <c r="E120" s="84">
        <v>0</v>
      </c>
      <c r="F120" s="12"/>
    </row>
    <row r="121" spans="1:6" s="10" customFormat="1" ht="15.75" hidden="1">
      <c r="A121" s="88" t="s">
        <v>229</v>
      </c>
      <c r="B121" s="103">
        <v>2</v>
      </c>
      <c r="C121" s="144"/>
      <c r="D121" s="144"/>
      <c r="E121" s="144"/>
      <c r="F121" s="12"/>
    </row>
    <row r="122" spans="1:6" s="10" customFormat="1" ht="15.75">
      <c r="A122" s="64" t="s">
        <v>442</v>
      </c>
      <c r="B122" s="103"/>
      <c r="C122" s="84">
        <f>SUM(C120:C121)</f>
        <v>161449</v>
      </c>
      <c r="D122" s="84">
        <f>SUM(D120:D121)</f>
        <v>0</v>
      </c>
      <c r="E122" s="84">
        <f>SUM(E120:E121)</f>
        <v>0</v>
      </c>
      <c r="F122" s="12"/>
    </row>
    <row r="123" spans="1:6" s="10" customFormat="1" ht="15.75">
      <c r="A123" s="66" t="s">
        <v>246</v>
      </c>
      <c r="B123" s="103"/>
      <c r="C123" s="85">
        <f>SUM(C124:C124:C126)</f>
        <v>2390336</v>
      </c>
      <c r="D123" s="85">
        <f>SUM(D124:D124:D126)</f>
        <v>2323276</v>
      </c>
      <c r="E123" s="85">
        <f>SUM(E124:E124:E126)</f>
        <v>2323276</v>
      </c>
      <c r="F123" s="12"/>
    </row>
    <row r="124" spans="1:6" s="10" customFormat="1" ht="15.75">
      <c r="A124" s="88" t="s">
        <v>405</v>
      </c>
      <c r="B124" s="101">
        <v>1</v>
      </c>
      <c r="C124" s="84">
        <f>SUMIF($B$64:$B$123,"1",C$64:C$123)</f>
        <v>0</v>
      </c>
      <c r="D124" s="84">
        <f>SUMIF($B$64:$B$123,"1",D$64:D$123)</f>
        <v>0</v>
      </c>
      <c r="E124" s="84">
        <f>SUMIF($B$64:$B$123,"1",E$64:E$123)</f>
        <v>0</v>
      </c>
      <c r="F124" s="12"/>
    </row>
    <row r="125" spans="1:6" s="10" customFormat="1" ht="15.75">
      <c r="A125" s="88" t="s">
        <v>245</v>
      </c>
      <c r="B125" s="101">
        <v>2</v>
      </c>
      <c r="C125" s="84">
        <f>SUMIF($B$64:$B$123,"2",C$64:C$123)</f>
        <v>2390336</v>
      </c>
      <c r="D125" s="84">
        <f>SUMIF($B$64:$B$123,"2",D$64:D$123)</f>
        <v>2323276</v>
      </c>
      <c r="E125" s="84">
        <f>SUMIF($B$64:$B$123,"2",E$64:E$123)</f>
        <v>2323276</v>
      </c>
      <c r="F125" s="12"/>
    </row>
    <row r="126" spans="1:6" s="10" customFormat="1" ht="15.75">
      <c r="A126" s="88" t="s">
        <v>137</v>
      </c>
      <c r="B126" s="101">
        <v>3</v>
      </c>
      <c r="C126" s="84">
        <f>SUMIF($B$64:$B$123,"3",C$64:C$123)</f>
        <v>0</v>
      </c>
      <c r="D126" s="84">
        <f>SUMIF($B$64:$B$123,"3",D$64:D$123)</f>
        <v>0</v>
      </c>
      <c r="E126" s="84">
        <f>SUMIF($B$64:$B$123,"3",E$64:E$123)</f>
        <v>0</v>
      </c>
      <c r="F126" s="12"/>
    </row>
    <row r="127" spans="1:6" ht="15.75">
      <c r="A127" s="68" t="s">
        <v>93</v>
      </c>
      <c r="B127" s="103"/>
      <c r="C127" s="144"/>
      <c r="D127" s="144"/>
      <c r="E127" s="144"/>
      <c r="F127" s="12"/>
    </row>
    <row r="128" spans="1:6" ht="15.75">
      <c r="A128" s="43" t="s">
        <v>247</v>
      </c>
      <c r="B128" s="103"/>
      <c r="C128" s="85">
        <f>SUM(C129:C131)</f>
        <v>19318220</v>
      </c>
      <c r="D128" s="85">
        <f>SUM(D129:D131)</f>
        <v>19318220</v>
      </c>
      <c r="E128" s="85">
        <f>SUM(E129:E131)</f>
        <v>19546220</v>
      </c>
      <c r="F128" s="12"/>
    </row>
    <row r="129" spans="1:6" ht="15.75">
      <c r="A129" s="88" t="s">
        <v>405</v>
      </c>
      <c r="B129" s="101">
        <v>1</v>
      </c>
      <c r="C129" s="84">
        <f>'Felh '!J42</f>
        <v>0</v>
      </c>
      <c r="D129" s="84">
        <f>'Felh '!K42</f>
        <v>0</v>
      </c>
      <c r="E129" s="84">
        <f>'Felh '!L42</f>
        <v>0</v>
      </c>
      <c r="F129" s="12"/>
    </row>
    <row r="130" spans="1:6" ht="15.75">
      <c r="A130" s="88" t="s">
        <v>245</v>
      </c>
      <c r="B130" s="101">
        <v>2</v>
      </c>
      <c r="C130" s="84">
        <f>'Felh '!J41</f>
        <v>19318220</v>
      </c>
      <c r="D130" s="84">
        <f>'Felh '!K41</f>
        <v>19318220</v>
      </c>
      <c r="E130" s="84">
        <f>'Felh '!L41</f>
        <v>19546220</v>
      </c>
      <c r="F130" s="12"/>
    </row>
    <row r="131" spans="1:6" ht="15.75">
      <c r="A131" s="88" t="s">
        <v>137</v>
      </c>
      <c r="B131" s="101">
        <v>3</v>
      </c>
      <c r="C131" s="84">
        <f>'Felh '!J44</f>
        <v>0</v>
      </c>
      <c r="D131" s="84">
        <f>'Felh '!K44</f>
        <v>0</v>
      </c>
      <c r="E131" s="84">
        <f>'Felh '!L44</f>
        <v>0</v>
      </c>
      <c r="F131" s="12"/>
    </row>
    <row r="132" spans="1:6" ht="15.75">
      <c r="A132" s="43" t="s">
        <v>248</v>
      </c>
      <c r="B132" s="103"/>
      <c r="C132" s="85">
        <f>SUM(C133:C135)</f>
        <v>34224473</v>
      </c>
      <c r="D132" s="85">
        <f>SUM(D133:D135)</f>
        <v>34224473</v>
      </c>
      <c r="E132" s="85">
        <f>SUM(E133:E135)</f>
        <v>34224473</v>
      </c>
      <c r="F132" s="12"/>
    </row>
    <row r="133" spans="1:6" ht="15.75">
      <c r="A133" s="88" t="s">
        <v>405</v>
      </c>
      <c r="B133" s="101">
        <v>1</v>
      </c>
      <c r="C133" s="84">
        <f>'Felh '!J62</f>
        <v>0</v>
      </c>
      <c r="D133" s="84">
        <f>'Felh '!K62</f>
        <v>0</v>
      </c>
      <c r="E133" s="84">
        <f>'Felh '!L62</f>
        <v>0</v>
      </c>
      <c r="F133" s="12"/>
    </row>
    <row r="134" spans="1:6" ht="15.75">
      <c r="A134" s="88" t="s">
        <v>245</v>
      </c>
      <c r="B134" s="101">
        <v>2</v>
      </c>
      <c r="C134" s="84">
        <f>'Felh '!J63</f>
        <v>34224473</v>
      </c>
      <c r="D134" s="84">
        <f>'Felh '!K63</f>
        <v>34224473</v>
      </c>
      <c r="E134" s="84">
        <f>'Felh '!L63</f>
        <v>34224473</v>
      </c>
      <c r="F134" s="12"/>
    </row>
    <row r="135" spans="1:6" ht="15" customHeight="1">
      <c r="A135" s="88" t="s">
        <v>137</v>
      </c>
      <c r="B135" s="101">
        <v>3</v>
      </c>
      <c r="C135" s="84">
        <f>'Felh '!J64</f>
        <v>0</v>
      </c>
      <c r="D135" s="84">
        <f>'Felh '!K64</f>
        <v>0</v>
      </c>
      <c r="E135" s="84">
        <f>'Felh '!L64</f>
        <v>0</v>
      </c>
      <c r="F135" s="12"/>
    </row>
    <row r="136" spans="1:6" ht="15.75">
      <c r="A136" s="43" t="s">
        <v>249</v>
      </c>
      <c r="B136" s="103"/>
      <c r="C136" s="85">
        <f>SUM(C137:C139)</f>
        <v>45496</v>
      </c>
      <c r="D136" s="85">
        <f>SUM(D137:D139)</f>
        <v>65496</v>
      </c>
      <c r="E136" s="85">
        <f>SUM(E137:E139)</f>
        <v>143789</v>
      </c>
      <c r="F136" s="12"/>
    </row>
    <row r="137" spans="1:6" ht="15.75">
      <c r="A137" s="88" t="s">
        <v>405</v>
      </c>
      <c r="B137" s="101">
        <v>1</v>
      </c>
      <c r="C137" s="84">
        <f>'Felh '!J83</f>
        <v>0</v>
      </c>
      <c r="D137" s="84">
        <f>'Felh '!K83</f>
        <v>0</v>
      </c>
      <c r="E137" s="84">
        <f>'Felh '!L83</f>
        <v>0</v>
      </c>
      <c r="F137" s="12"/>
    </row>
    <row r="138" spans="1:6" ht="15.75">
      <c r="A138" s="88" t="s">
        <v>245</v>
      </c>
      <c r="B138" s="101">
        <v>2</v>
      </c>
      <c r="C138" s="84">
        <f>'Felh '!J84</f>
        <v>45496</v>
      </c>
      <c r="D138" s="84">
        <f>'Felh '!K84</f>
        <v>65496</v>
      </c>
      <c r="E138" s="84">
        <f>'Felh '!L84</f>
        <v>143789</v>
      </c>
      <c r="F138" s="12"/>
    </row>
    <row r="139" spans="1:6" ht="15.75">
      <c r="A139" s="88" t="s">
        <v>137</v>
      </c>
      <c r="B139" s="101">
        <v>3</v>
      </c>
      <c r="C139" s="84">
        <f>'Felh '!J85</f>
        <v>0</v>
      </c>
      <c r="D139" s="84">
        <f>'Felh '!K85</f>
        <v>0</v>
      </c>
      <c r="E139" s="84">
        <f>'Felh '!L85</f>
        <v>0</v>
      </c>
      <c r="F139" s="12"/>
    </row>
    <row r="140" spans="1:6" ht="16.5">
      <c r="A140" s="70" t="s">
        <v>250</v>
      </c>
      <c r="B140" s="104"/>
      <c r="C140" s="144"/>
      <c r="D140" s="144"/>
      <c r="E140" s="144"/>
      <c r="F140" s="12"/>
    </row>
    <row r="141" spans="1:6" ht="15.75">
      <c r="A141" s="68" t="s">
        <v>139</v>
      </c>
      <c r="B141" s="103"/>
      <c r="C141" s="150"/>
      <c r="D141" s="150"/>
      <c r="E141" s="150"/>
      <c r="F141" s="12"/>
    </row>
    <row r="142" spans="1:6" ht="15.75">
      <c r="A142" s="64" t="s">
        <v>235</v>
      </c>
      <c r="B142" s="103"/>
      <c r="C142" s="150"/>
      <c r="D142" s="150"/>
      <c r="E142" s="150"/>
      <c r="F142" s="12"/>
    </row>
    <row r="143" spans="1:6" ht="31.5" hidden="1">
      <c r="A143" s="88" t="s">
        <v>443</v>
      </c>
      <c r="B143" s="103"/>
      <c r="C143" s="150"/>
      <c r="D143" s="150"/>
      <c r="E143" s="150"/>
      <c r="F143" s="12"/>
    </row>
    <row r="144" spans="1:6" ht="31.5" hidden="1">
      <c r="A144" s="88" t="s">
        <v>237</v>
      </c>
      <c r="B144" s="103"/>
      <c r="C144" s="150"/>
      <c r="D144" s="150"/>
      <c r="E144" s="150"/>
      <c r="F144" s="12"/>
    </row>
    <row r="145" spans="1:6" ht="31.5" hidden="1">
      <c r="A145" s="88" t="s">
        <v>444</v>
      </c>
      <c r="B145" s="103"/>
      <c r="C145" s="150"/>
      <c r="D145" s="150"/>
      <c r="E145" s="150"/>
      <c r="F145" s="12"/>
    </row>
    <row r="146" spans="1:6" ht="31.5">
      <c r="A146" s="88" t="s">
        <v>238</v>
      </c>
      <c r="B146" s="103">
        <v>2</v>
      </c>
      <c r="C146" s="15">
        <v>553579</v>
      </c>
      <c r="D146" s="15">
        <v>553579</v>
      </c>
      <c r="E146" s="15">
        <v>553579</v>
      </c>
      <c r="F146" s="12"/>
    </row>
    <row r="147" spans="1:6" ht="15.75" hidden="1">
      <c r="A147" s="88" t="s">
        <v>239</v>
      </c>
      <c r="B147" s="103"/>
      <c r="C147" s="150"/>
      <c r="D147" s="150"/>
      <c r="E147" s="150"/>
      <c r="F147" s="12"/>
    </row>
    <row r="148" spans="1:6" ht="15.75" hidden="1">
      <c r="A148" s="88" t="s">
        <v>457</v>
      </c>
      <c r="B148" s="103"/>
      <c r="C148" s="150"/>
      <c r="D148" s="150"/>
      <c r="E148" s="150"/>
      <c r="F148" s="12"/>
    </row>
    <row r="149" spans="1:6" ht="15.75" hidden="1">
      <c r="A149" s="88" t="s">
        <v>243</v>
      </c>
      <c r="B149" s="103"/>
      <c r="C149" s="150"/>
      <c r="D149" s="150"/>
      <c r="E149" s="150"/>
      <c r="F149" s="12"/>
    </row>
    <row r="150" spans="1:6" ht="15.75" hidden="1">
      <c r="A150" s="64" t="s">
        <v>244</v>
      </c>
      <c r="B150" s="103"/>
      <c r="C150" s="150"/>
      <c r="D150" s="150"/>
      <c r="E150" s="150"/>
      <c r="F150" s="12"/>
    </row>
    <row r="151" spans="1:6" ht="15.75" hidden="1">
      <c r="A151" s="64" t="s">
        <v>236</v>
      </c>
      <c r="B151" s="103"/>
      <c r="C151" s="150"/>
      <c r="D151" s="150"/>
      <c r="E151" s="150"/>
      <c r="F151" s="12"/>
    </row>
    <row r="152" spans="1:6" ht="15.75">
      <c r="A152" s="43" t="s">
        <v>139</v>
      </c>
      <c r="B152" s="103"/>
      <c r="C152" s="85">
        <f>SUM(C153:C155)</f>
        <v>553579</v>
      </c>
      <c r="D152" s="85">
        <f>SUM(D153:D155)</f>
        <v>553579</v>
      </c>
      <c r="E152" s="85">
        <f>SUM(E153:E155)</f>
        <v>553579</v>
      </c>
      <c r="F152" s="12"/>
    </row>
    <row r="153" spans="1:6" ht="15.75">
      <c r="A153" s="88" t="s">
        <v>405</v>
      </c>
      <c r="B153" s="101">
        <v>1</v>
      </c>
      <c r="C153" s="84">
        <f>SUMIF($B$141:$B$152,"1",C$141:C$152)</f>
        <v>0</v>
      </c>
      <c r="D153" s="84">
        <f>SUMIF($B$141:$B$152,"1",D$141:D$152)</f>
        <v>0</v>
      </c>
      <c r="E153" s="84">
        <f>SUMIF($B$141:$B$152,"1",E$141:E$152)</f>
        <v>0</v>
      </c>
      <c r="F153" s="12"/>
    </row>
    <row r="154" spans="1:6" ht="15.75">
      <c r="A154" s="88" t="s">
        <v>245</v>
      </c>
      <c r="B154" s="101">
        <v>2</v>
      </c>
      <c r="C154" s="84">
        <f>SUMIF($B$141:$B$152,"2",C$141:C$152)</f>
        <v>553579</v>
      </c>
      <c r="D154" s="84">
        <f>SUMIF($B$141:$B$152,"2",D$141:D$152)</f>
        <v>553579</v>
      </c>
      <c r="E154" s="84">
        <f>SUMIF($B$141:$B$152,"2",E$141:E$152)</f>
        <v>553579</v>
      </c>
      <c r="F154" s="12"/>
    </row>
    <row r="155" spans="1:6" ht="15.75">
      <c r="A155" s="88" t="s">
        <v>137</v>
      </c>
      <c r="B155" s="101">
        <v>3</v>
      </c>
      <c r="C155" s="144">
        <f>SUMIF($B$141:$B$152,"3",C$141:C$152)</f>
        <v>0</v>
      </c>
      <c r="D155" s="144">
        <f>SUMIF($B$141:$B$152,"3",D$141:D$152)</f>
        <v>0</v>
      </c>
      <c r="E155" s="144">
        <f>SUMIF($B$141:$B$152,"3",E$141:E$152)</f>
        <v>0</v>
      </c>
      <c r="F155" s="12"/>
    </row>
    <row r="156" spans="1:6" ht="15.75" hidden="1">
      <c r="A156" s="68" t="s">
        <v>140</v>
      </c>
      <c r="B156" s="103"/>
      <c r="C156" s="15"/>
      <c r="D156" s="15"/>
      <c r="E156" s="15"/>
      <c r="F156" s="12"/>
    </row>
    <row r="157" spans="1:6" ht="15.75" hidden="1">
      <c r="A157" s="64" t="s">
        <v>235</v>
      </c>
      <c r="B157" s="103"/>
      <c r="C157" s="150"/>
      <c r="D157" s="150"/>
      <c r="E157" s="150"/>
      <c r="F157" s="12"/>
    </row>
    <row r="158" spans="1:6" ht="31.5" hidden="1">
      <c r="A158" s="88" t="s">
        <v>443</v>
      </c>
      <c r="B158" s="103"/>
      <c r="C158" s="150"/>
      <c r="D158" s="150"/>
      <c r="E158" s="150"/>
      <c r="F158" s="12"/>
    </row>
    <row r="159" spans="1:6" ht="31.5" hidden="1">
      <c r="A159" s="88" t="s">
        <v>237</v>
      </c>
      <c r="B159" s="103"/>
      <c r="C159" s="150"/>
      <c r="D159" s="150"/>
      <c r="E159" s="150"/>
      <c r="F159" s="12"/>
    </row>
    <row r="160" spans="1:6" ht="31.5" hidden="1">
      <c r="A160" s="88" t="s">
        <v>444</v>
      </c>
      <c r="B160" s="103">
        <v>2</v>
      </c>
      <c r="C160" s="150"/>
      <c r="D160" s="150"/>
      <c r="E160" s="150"/>
      <c r="F160" s="12"/>
    </row>
    <row r="161" spans="1:6" ht="15.75" hidden="1">
      <c r="A161" s="88" t="s">
        <v>238</v>
      </c>
      <c r="B161" s="103"/>
      <c r="C161" s="150"/>
      <c r="D161" s="150"/>
      <c r="E161" s="150"/>
      <c r="F161" s="12"/>
    </row>
    <row r="162" spans="1:6" ht="15.75" hidden="1">
      <c r="A162" s="88" t="s">
        <v>239</v>
      </c>
      <c r="B162" s="103"/>
      <c r="C162" s="150"/>
      <c r="D162" s="150"/>
      <c r="E162" s="150"/>
      <c r="F162" s="12"/>
    </row>
    <row r="163" spans="1:6" ht="15.75" hidden="1">
      <c r="A163" s="88" t="s">
        <v>457</v>
      </c>
      <c r="B163" s="103"/>
      <c r="C163" s="150"/>
      <c r="D163" s="150"/>
      <c r="E163" s="150"/>
      <c r="F163" s="12"/>
    </row>
    <row r="164" spans="1:6" ht="15.75" hidden="1">
      <c r="A164" s="88" t="s">
        <v>243</v>
      </c>
      <c r="B164" s="103"/>
      <c r="C164" s="150"/>
      <c r="D164" s="150"/>
      <c r="E164" s="150"/>
      <c r="F164" s="12"/>
    </row>
    <row r="165" spans="1:6" ht="15.75" hidden="1">
      <c r="A165" s="64" t="s">
        <v>244</v>
      </c>
      <c r="B165" s="103"/>
      <c r="C165" s="150"/>
      <c r="D165" s="150"/>
      <c r="E165" s="150"/>
      <c r="F165" s="12"/>
    </row>
    <row r="166" spans="1:6" ht="15.75" hidden="1">
      <c r="A166" s="64" t="s">
        <v>236</v>
      </c>
      <c r="B166" s="103"/>
      <c r="C166" s="150"/>
      <c r="D166" s="150"/>
      <c r="E166" s="150"/>
      <c r="F166" s="12"/>
    </row>
    <row r="167" spans="1:6" ht="15.75" hidden="1">
      <c r="A167" s="43" t="s">
        <v>251</v>
      </c>
      <c r="B167" s="103"/>
      <c r="C167" s="85">
        <f>SUM(C168:C170)</f>
        <v>0</v>
      </c>
      <c r="D167" s="85">
        <f>SUM(D168:D170)</f>
        <v>0</v>
      </c>
      <c r="E167" s="85">
        <f>SUM(E168:E170)</f>
        <v>0</v>
      </c>
      <c r="F167" s="12"/>
    </row>
    <row r="168" spans="1:6" ht="15.75" hidden="1">
      <c r="A168" s="88" t="s">
        <v>405</v>
      </c>
      <c r="B168" s="101">
        <v>1</v>
      </c>
      <c r="C168" s="84">
        <f>SUMIF($B$156:$B$167,"1",C$156:C$167)</f>
        <v>0</v>
      </c>
      <c r="D168" s="84">
        <f>SUMIF($B$156:$B$167,"1",D$156:D$167)</f>
        <v>0</v>
      </c>
      <c r="E168" s="84">
        <f>SUMIF($B$156:$B$167,"1",E$156:E$167)</f>
        <v>0</v>
      </c>
      <c r="F168" s="12"/>
    </row>
    <row r="169" spans="1:6" ht="15.75" hidden="1">
      <c r="A169" s="88" t="s">
        <v>245</v>
      </c>
      <c r="B169" s="101">
        <v>2</v>
      </c>
      <c r="C169" s="84">
        <f>SUMIF($B$156:$B$167,"2",C$156:C$167)</f>
        <v>0</v>
      </c>
      <c r="D169" s="84">
        <f>SUMIF($B$156:$B$167,"2",D$156:D$167)</f>
        <v>0</v>
      </c>
      <c r="E169" s="84">
        <f>SUMIF($B$156:$B$167,"2",E$156:E$167)</f>
        <v>0</v>
      </c>
      <c r="F169" s="12"/>
    </row>
    <row r="170" spans="1:6" ht="15.75" hidden="1">
      <c r="A170" s="88" t="s">
        <v>137</v>
      </c>
      <c r="B170" s="101">
        <v>3</v>
      </c>
      <c r="C170" s="84">
        <f>SUMIF($B$156:$B$167,"3",C$156:C$167)</f>
        <v>0</v>
      </c>
      <c r="D170" s="84">
        <f>SUMIF($B$156:$B$167,"3",D$156:D$167)</f>
        <v>0</v>
      </c>
      <c r="E170" s="84">
        <f>SUMIF($B$156:$B$167,"3",E$156:E$167)</f>
        <v>0</v>
      </c>
      <c r="F170" s="12"/>
    </row>
    <row r="171" spans="1:6" ht="16.5">
      <c r="A171" s="69" t="s">
        <v>141</v>
      </c>
      <c r="B171" s="104"/>
      <c r="C171" s="18">
        <f>C7+C11+C15+C60+C123+C128+C132+C136+C152+C167</f>
        <v>117221373</v>
      </c>
      <c r="D171" s="18">
        <f>D7+D11+D15+D60+D123+D128+D132+D136+D152+D167</f>
        <v>116951235</v>
      </c>
      <c r="E171" s="18">
        <f>E7+E11+E15+E60+E123+E128+E132+E136+E152+E167</f>
        <v>118023735</v>
      </c>
      <c r="F171" s="12"/>
    </row>
    <row r="172" ht="15.75" hidden="1">
      <c r="C172" s="41">
        <f>Bevételek!C306</f>
        <v>117221373</v>
      </c>
    </row>
    <row r="173" ht="15.75" hidden="1">
      <c r="C173" s="41">
        <f>C172-C171</f>
        <v>0</v>
      </c>
    </row>
    <row r="174" ht="18.75" customHeight="1"/>
    <row r="175" ht="15.75" hidden="1"/>
    <row r="176" ht="15.75" hidden="1">
      <c r="C176" s="41">
        <f>Bevételek!C306</f>
        <v>117221373</v>
      </c>
    </row>
    <row r="177" ht="15.75" hidden="1"/>
    <row r="178" ht="15.75" hidden="1">
      <c r="C178" s="41">
        <f>SUM(C176-C171)</f>
        <v>0</v>
      </c>
    </row>
    <row r="179" ht="15.75" hidden="1"/>
    <row r="344" ht="15.75"/>
    <row r="345" ht="15.75"/>
    <row r="346" ht="15.75"/>
    <row r="347" ht="15.75"/>
    <row r="348" ht="15.75"/>
    <row r="349" ht="15.75"/>
    <row r="350" ht="15.75"/>
    <row r="356" ht="15.75"/>
    <row r="357" ht="15.75"/>
    <row r="358" ht="15.75"/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80" r:id="rId3"/>
  <headerFooter>
    <oddFooter>&amp;C&amp;P. oldal, összesen: &amp;N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Q59"/>
  <sheetViews>
    <sheetView zoomScalePageLayoutView="0" workbookViewId="0" topLeftCell="A1">
      <pane xSplit="2" ySplit="5" topLeftCell="K6" activePane="bottomRight" state="frozen"/>
      <selection pane="topLeft" activeCell="F16" sqref="F16"/>
      <selection pane="topRight" activeCell="F16" sqref="F16"/>
      <selection pane="bottomLeft" activeCell="F16" sqref="F16"/>
      <selection pane="bottomRight" activeCell="F16" sqref="F16"/>
    </sheetView>
  </sheetViews>
  <sheetFormatPr defaultColWidth="9.140625" defaultRowHeight="15"/>
  <cols>
    <col min="1" max="1" width="59.421875" style="2" customWidth="1"/>
    <col min="2" max="2" width="5.7109375" style="2" customWidth="1"/>
    <col min="3" max="14" width="12.140625" style="2" customWidth="1"/>
    <col min="15" max="15" width="12.140625" style="20" customWidth="1"/>
    <col min="16" max="17" width="12.140625" style="2" customWidth="1"/>
    <col min="18" max="16384" width="9.140625" style="2" customWidth="1"/>
  </cols>
  <sheetData>
    <row r="1" spans="1:15" ht="15.75">
      <c r="A1" s="232" t="s">
        <v>617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</row>
    <row r="2" spans="1:15" ht="15.75">
      <c r="A2" s="232" t="s">
        <v>467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</row>
    <row r="4" spans="1:17" s="3" customFormat="1" ht="15.75" customHeight="1">
      <c r="A4" s="242" t="s">
        <v>279</v>
      </c>
      <c r="B4" s="259" t="s">
        <v>153</v>
      </c>
      <c r="C4" s="257" t="s">
        <v>132</v>
      </c>
      <c r="D4" s="255"/>
      <c r="E4" s="255"/>
      <c r="F4" s="257" t="s">
        <v>133</v>
      </c>
      <c r="G4" s="255"/>
      <c r="H4" s="255"/>
      <c r="I4" s="257" t="s">
        <v>28</v>
      </c>
      <c r="J4" s="255"/>
      <c r="K4" s="255"/>
      <c r="L4" s="257" t="s">
        <v>15</v>
      </c>
      <c r="M4" s="255"/>
      <c r="N4" s="255"/>
      <c r="O4" s="239" t="s">
        <v>5</v>
      </c>
      <c r="P4" s="239"/>
      <c r="Q4" s="239"/>
    </row>
    <row r="5" spans="1:17" s="3" customFormat="1" ht="15.75">
      <c r="A5" s="243"/>
      <c r="B5" s="260"/>
      <c r="C5" s="40" t="s">
        <v>182</v>
      </c>
      <c r="D5" s="40" t="s">
        <v>679</v>
      </c>
      <c r="E5" s="40" t="s">
        <v>714</v>
      </c>
      <c r="F5" s="40" t="s">
        <v>182</v>
      </c>
      <c r="G5" s="40" t="s">
        <v>679</v>
      </c>
      <c r="H5" s="40" t="s">
        <v>714</v>
      </c>
      <c r="I5" s="40" t="s">
        <v>182</v>
      </c>
      <c r="J5" s="40" t="s">
        <v>679</v>
      </c>
      <c r="K5" s="40" t="s">
        <v>714</v>
      </c>
      <c r="L5" s="40" t="s">
        <v>182</v>
      </c>
      <c r="M5" s="40" t="s">
        <v>679</v>
      </c>
      <c r="N5" s="40" t="s">
        <v>714</v>
      </c>
      <c r="O5" s="40" t="s">
        <v>182</v>
      </c>
      <c r="P5" s="40" t="s">
        <v>679</v>
      </c>
      <c r="Q5" s="40" t="s">
        <v>714</v>
      </c>
    </row>
    <row r="6" spans="1:17" s="3" customFormat="1" ht="31.5">
      <c r="A6" s="7" t="s">
        <v>252</v>
      </c>
      <c r="B6" s="100">
        <v>2</v>
      </c>
      <c r="C6" s="5">
        <v>4719900</v>
      </c>
      <c r="D6" s="5">
        <v>4719900</v>
      </c>
      <c r="E6" s="5">
        <v>4719900</v>
      </c>
      <c r="F6" s="5">
        <v>1045700</v>
      </c>
      <c r="G6" s="5">
        <v>1045700</v>
      </c>
      <c r="H6" s="5">
        <v>1045700</v>
      </c>
      <c r="I6" s="5">
        <v>1400000</v>
      </c>
      <c r="J6" s="5">
        <v>1384252</v>
      </c>
      <c r="K6" s="5">
        <v>1384252</v>
      </c>
      <c r="L6" s="5">
        <v>378000</v>
      </c>
      <c r="M6" s="5">
        <v>373748</v>
      </c>
      <c r="N6" s="5">
        <v>373748</v>
      </c>
      <c r="O6" s="5">
        <f aca="true" t="shared" si="0" ref="O6:O37">C6+F6+I6+L6</f>
        <v>7543600</v>
      </c>
      <c r="P6" s="5">
        <f aca="true" t="shared" si="1" ref="P6:P37">D6+G6+J6+M6</f>
        <v>7523600</v>
      </c>
      <c r="Q6" s="5">
        <f aca="true" t="shared" si="2" ref="Q6:Q37">E6+H6+K6+N6</f>
        <v>7523600</v>
      </c>
    </row>
    <row r="7" spans="1:17" s="3" customFormat="1" ht="31.5">
      <c r="A7" s="7" t="s">
        <v>621</v>
      </c>
      <c r="B7" s="100">
        <v>2</v>
      </c>
      <c r="C7" s="5">
        <v>149009</v>
      </c>
      <c r="D7" s="5">
        <v>149009</v>
      </c>
      <c r="E7" s="5">
        <v>149009</v>
      </c>
      <c r="F7" s="5">
        <v>50991</v>
      </c>
      <c r="G7" s="5">
        <v>50991</v>
      </c>
      <c r="H7" s="5">
        <v>50991</v>
      </c>
      <c r="I7" s="146"/>
      <c r="J7" s="146"/>
      <c r="K7" s="146"/>
      <c r="L7" s="5"/>
      <c r="M7" s="5"/>
      <c r="N7" s="5"/>
      <c r="O7" s="5">
        <f t="shared" si="0"/>
        <v>200000</v>
      </c>
      <c r="P7" s="5">
        <f t="shared" si="1"/>
        <v>200000</v>
      </c>
      <c r="Q7" s="5">
        <f t="shared" si="2"/>
        <v>200000</v>
      </c>
    </row>
    <row r="8" spans="1:17" s="3" customFormat="1" ht="31.5">
      <c r="A8" s="7" t="s">
        <v>529</v>
      </c>
      <c r="B8" s="100">
        <v>3</v>
      </c>
      <c r="C8" s="5">
        <v>1515700</v>
      </c>
      <c r="D8" s="5">
        <v>1515700</v>
      </c>
      <c r="E8" s="5">
        <v>1515700</v>
      </c>
      <c r="F8" s="5">
        <v>339800</v>
      </c>
      <c r="G8" s="5">
        <v>339800</v>
      </c>
      <c r="H8" s="5">
        <v>339800</v>
      </c>
      <c r="I8" s="146"/>
      <c r="J8" s="146"/>
      <c r="K8" s="146"/>
      <c r="L8" s="5"/>
      <c r="M8" s="5"/>
      <c r="N8" s="5"/>
      <c r="O8" s="5">
        <f t="shared" si="0"/>
        <v>1855500</v>
      </c>
      <c r="P8" s="5">
        <f t="shared" si="1"/>
        <v>1855500</v>
      </c>
      <c r="Q8" s="5">
        <f t="shared" si="2"/>
        <v>1855500</v>
      </c>
    </row>
    <row r="9" spans="1:17" s="3" customFormat="1" ht="15.75">
      <c r="A9" s="121" t="s">
        <v>516</v>
      </c>
      <c r="B9" s="100">
        <v>3</v>
      </c>
      <c r="C9" s="5">
        <v>50000</v>
      </c>
      <c r="D9" s="5">
        <v>50000</v>
      </c>
      <c r="E9" s="5">
        <v>50000</v>
      </c>
      <c r="F9" s="5">
        <v>25000</v>
      </c>
      <c r="G9" s="5">
        <v>25000</v>
      </c>
      <c r="H9" s="5">
        <v>25000</v>
      </c>
      <c r="I9" s="146"/>
      <c r="J9" s="146"/>
      <c r="K9" s="146"/>
      <c r="L9" s="5"/>
      <c r="M9" s="5"/>
      <c r="N9" s="5"/>
      <c r="O9" s="5">
        <f t="shared" si="0"/>
        <v>75000</v>
      </c>
      <c r="P9" s="5">
        <f t="shared" si="1"/>
        <v>75000</v>
      </c>
      <c r="Q9" s="5">
        <f t="shared" si="2"/>
        <v>75000</v>
      </c>
    </row>
    <row r="10" spans="1:17" s="3" customFormat="1" ht="15.75">
      <c r="A10" s="7" t="s">
        <v>253</v>
      </c>
      <c r="B10" s="100">
        <v>2</v>
      </c>
      <c r="C10" s="146"/>
      <c r="D10" s="146"/>
      <c r="E10" s="146"/>
      <c r="F10" s="146"/>
      <c r="G10" s="146"/>
      <c r="H10" s="146"/>
      <c r="I10" s="5">
        <v>100000</v>
      </c>
      <c r="J10" s="5">
        <v>100000</v>
      </c>
      <c r="K10" s="5">
        <v>100000</v>
      </c>
      <c r="L10" s="5">
        <v>27000</v>
      </c>
      <c r="M10" s="5">
        <v>27000</v>
      </c>
      <c r="N10" s="5">
        <v>27000</v>
      </c>
      <c r="O10" s="5">
        <f t="shared" si="0"/>
        <v>127000</v>
      </c>
      <c r="P10" s="5">
        <f t="shared" si="1"/>
        <v>127000</v>
      </c>
      <c r="Q10" s="5">
        <f t="shared" si="2"/>
        <v>127000</v>
      </c>
    </row>
    <row r="11" spans="1:17" s="3" customFormat="1" ht="31.5">
      <c r="A11" s="7" t="s">
        <v>254</v>
      </c>
      <c r="B11" s="100">
        <v>2</v>
      </c>
      <c r="C11" s="146"/>
      <c r="D11" s="146"/>
      <c r="E11" s="146"/>
      <c r="F11" s="146"/>
      <c r="G11" s="146"/>
      <c r="H11" s="146"/>
      <c r="I11" s="5">
        <v>200000</v>
      </c>
      <c r="J11" s="5">
        <v>200000</v>
      </c>
      <c r="K11" s="5">
        <v>200000</v>
      </c>
      <c r="L11" s="5">
        <v>54000</v>
      </c>
      <c r="M11" s="5">
        <v>54000</v>
      </c>
      <c r="N11" s="5">
        <v>54000</v>
      </c>
      <c r="O11" s="5">
        <f t="shared" si="0"/>
        <v>254000</v>
      </c>
      <c r="P11" s="5">
        <f t="shared" si="1"/>
        <v>254000</v>
      </c>
      <c r="Q11" s="5">
        <f t="shared" si="2"/>
        <v>254000</v>
      </c>
    </row>
    <row r="12" spans="1:17" s="3" customFormat="1" ht="15.75" hidden="1">
      <c r="A12" s="7" t="s">
        <v>255</v>
      </c>
      <c r="B12" s="100">
        <v>2</v>
      </c>
      <c r="C12" s="146"/>
      <c r="D12" s="146"/>
      <c r="E12" s="146"/>
      <c r="F12" s="146"/>
      <c r="G12" s="146"/>
      <c r="H12" s="146"/>
      <c r="I12" s="146"/>
      <c r="J12" s="146"/>
      <c r="K12" s="146"/>
      <c r="L12" s="5"/>
      <c r="M12" s="5"/>
      <c r="N12" s="5"/>
      <c r="O12" s="5">
        <f t="shared" si="0"/>
        <v>0</v>
      </c>
      <c r="P12" s="5">
        <f t="shared" si="1"/>
        <v>0</v>
      </c>
      <c r="Q12" s="5">
        <f t="shared" si="2"/>
        <v>0</v>
      </c>
    </row>
    <row r="13" spans="1:17" s="3" customFormat="1" ht="15.75" hidden="1">
      <c r="A13" s="7" t="s">
        <v>256</v>
      </c>
      <c r="B13" s="100">
        <v>2</v>
      </c>
      <c r="C13" s="146"/>
      <c r="D13" s="146"/>
      <c r="E13" s="146"/>
      <c r="F13" s="146"/>
      <c r="G13" s="146"/>
      <c r="H13" s="146"/>
      <c r="I13" s="146"/>
      <c r="J13" s="146"/>
      <c r="K13" s="146"/>
      <c r="L13" s="5"/>
      <c r="M13" s="5"/>
      <c r="N13" s="5"/>
      <c r="O13" s="5">
        <f t="shared" si="0"/>
        <v>0</v>
      </c>
      <c r="P13" s="5">
        <f t="shared" si="1"/>
        <v>0</v>
      </c>
      <c r="Q13" s="5">
        <f t="shared" si="2"/>
        <v>0</v>
      </c>
    </row>
    <row r="14" spans="1:17" s="3" customFormat="1" ht="15.75" hidden="1">
      <c r="A14" s="7" t="s">
        <v>257</v>
      </c>
      <c r="B14" s="100">
        <v>2</v>
      </c>
      <c r="C14" s="146"/>
      <c r="D14" s="146"/>
      <c r="E14" s="146"/>
      <c r="F14" s="146"/>
      <c r="G14" s="146"/>
      <c r="H14" s="146"/>
      <c r="I14" s="146"/>
      <c r="J14" s="146"/>
      <c r="K14" s="146"/>
      <c r="L14" s="5"/>
      <c r="M14" s="5"/>
      <c r="N14" s="5"/>
      <c r="O14" s="5">
        <f t="shared" si="0"/>
        <v>0</v>
      </c>
      <c r="P14" s="5">
        <f t="shared" si="1"/>
        <v>0</v>
      </c>
      <c r="Q14" s="5">
        <f t="shared" si="2"/>
        <v>0</v>
      </c>
    </row>
    <row r="15" spans="1:17" s="3" customFormat="1" ht="15.75" hidden="1">
      <c r="A15" s="7" t="s">
        <v>530</v>
      </c>
      <c r="B15" s="100">
        <v>2</v>
      </c>
      <c r="C15" s="146"/>
      <c r="D15" s="146"/>
      <c r="E15" s="146"/>
      <c r="F15" s="146"/>
      <c r="G15" s="146"/>
      <c r="H15" s="146"/>
      <c r="I15" s="146"/>
      <c r="J15" s="146"/>
      <c r="K15" s="146"/>
      <c r="L15" s="5"/>
      <c r="M15" s="5"/>
      <c r="N15" s="5"/>
      <c r="O15" s="5">
        <f t="shared" si="0"/>
        <v>0</v>
      </c>
      <c r="P15" s="5">
        <f t="shared" si="1"/>
        <v>0</v>
      </c>
      <c r="Q15" s="5">
        <f t="shared" si="2"/>
        <v>0</v>
      </c>
    </row>
    <row r="16" spans="1:17" s="3" customFormat="1" ht="15.75" hidden="1">
      <c r="A16" s="7" t="s">
        <v>531</v>
      </c>
      <c r="B16" s="100">
        <v>2</v>
      </c>
      <c r="C16" s="146"/>
      <c r="D16" s="146"/>
      <c r="E16" s="146"/>
      <c r="F16" s="146"/>
      <c r="G16" s="146"/>
      <c r="H16" s="146"/>
      <c r="I16" s="146"/>
      <c r="J16" s="146"/>
      <c r="K16" s="146"/>
      <c r="L16" s="5"/>
      <c r="M16" s="5"/>
      <c r="N16" s="5"/>
      <c r="O16" s="5">
        <f t="shared" si="0"/>
        <v>0</v>
      </c>
      <c r="P16" s="5">
        <f t="shared" si="1"/>
        <v>0</v>
      </c>
      <c r="Q16" s="5">
        <f t="shared" si="2"/>
        <v>0</v>
      </c>
    </row>
    <row r="17" spans="1:17" s="3" customFormat="1" ht="31.5" hidden="1">
      <c r="A17" s="7" t="s">
        <v>532</v>
      </c>
      <c r="B17" s="100">
        <v>2</v>
      </c>
      <c r="C17" s="146"/>
      <c r="D17" s="146"/>
      <c r="E17" s="146"/>
      <c r="F17" s="146"/>
      <c r="G17" s="146"/>
      <c r="H17" s="146"/>
      <c r="I17" s="146"/>
      <c r="J17" s="146"/>
      <c r="K17" s="146"/>
      <c r="L17" s="5"/>
      <c r="M17" s="5"/>
      <c r="N17" s="5"/>
      <c r="O17" s="5">
        <f t="shared" si="0"/>
        <v>0</v>
      </c>
      <c r="P17" s="5">
        <f t="shared" si="1"/>
        <v>0</v>
      </c>
      <c r="Q17" s="5">
        <f t="shared" si="2"/>
        <v>0</v>
      </c>
    </row>
    <row r="18" spans="1:17" s="3" customFormat="1" ht="31.5">
      <c r="A18" s="7" t="s">
        <v>618</v>
      </c>
      <c r="B18" s="100">
        <v>2</v>
      </c>
      <c r="C18" s="146">
        <v>21825990</v>
      </c>
      <c r="D18" s="146">
        <v>21825990</v>
      </c>
      <c r="E18" s="146">
        <v>21825990</v>
      </c>
      <c r="F18" s="146">
        <v>2400786</v>
      </c>
      <c r="G18" s="146">
        <v>2400786</v>
      </c>
      <c r="H18" s="146">
        <v>2400786</v>
      </c>
      <c r="I18" s="146">
        <v>5687658</v>
      </c>
      <c r="J18" s="146">
        <v>5687658</v>
      </c>
      <c r="K18" s="146">
        <v>5687658</v>
      </c>
      <c r="L18" s="5">
        <v>1535668</v>
      </c>
      <c r="M18" s="5">
        <v>1535668</v>
      </c>
      <c r="N18" s="5">
        <v>1535668</v>
      </c>
      <c r="O18" s="5">
        <f t="shared" si="0"/>
        <v>31450102</v>
      </c>
      <c r="P18" s="5">
        <f t="shared" si="1"/>
        <v>31450102</v>
      </c>
      <c r="Q18" s="5">
        <f t="shared" si="2"/>
        <v>31450102</v>
      </c>
    </row>
    <row r="19" spans="1:17" s="3" customFormat="1" ht="31.5">
      <c r="A19" s="7" t="s">
        <v>619</v>
      </c>
      <c r="B19" s="100">
        <v>2</v>
      </c>
      <c r="C19" s="5">
        <v>3809535</v>
      </c>
      <c r="D19" s="5">
        <v>3809535</v>
      </c>
      <c r="E19" s="5">
        <v>3809535</v>
      </c>
      <c r="F19" s="5">
        <v>458509</v>
      </c>
      <c r="G19" s="5">
        <v>458509</v>
      </c>
      <c r="H19" s="5">
        <v>458509</v>
      </c>
      <c r="I19" s="146"/>
      <c r="J19" s="146"/>
      <c r="K19" s="146"/>
      <c r="L19" s="5"/>
      <c r="M19" s="5"/>
      <c r="N19" s="5"/>
      <c r="O19" s="5">
        <f t="shared" si="0"/>
        <v>4268044</v>
      </c>
      <c r="P19" s="5">
        <f t="shared" si="1"/>
        <v>4268044</v>
      </c>
      <c r="Q19" s="5">
        <f t="shared" si="2"/>
        <v>4268044</v>
      </c>
    </row>
    <row r="20" spans="1:17" s="3" customFormat="1" ht="15.75">
      <c r="A20" s="7" t="s">
        <v>537</v>
      </c>
      <c r="B20" s="100">
        <v>2</v>
      </c>
      <c r="C20" s="146"/>
      <c r="D20" s="146"/>
      <c r="E20" s="146"/>
      <c r="F20" s="146"/>
      <c r="G20" s="146"/>
      <c r="H20" s="146"/>
      <c r="I20" s="5">
        <v>312066</v>
      </c>
      <c r="J20" s="5">
        <v>312066</v>
      </c>
      <c r="K20" s="5">
        <v>312066</v>
      </c>
      <c r="L20" s="5"/>
      <c r="M20" s="5"/>
      <c r="N20" s="5"/>
      <c r="O20" s="5">
        <f t="shared" si="0"/>
        <v>312066</v>
      </c>
      <c r="P20" s="5">
        <f t="shared" si="1"/>
        <v>312066</v>
      </c>
      <c r="Q20" s="5">
        <f t="shared" si="2"/>
        <v>312066</v>
      </c>
    </row>
    <row r="21" spans="1:17" s="3" customFormat="1" ht="15.75">
      <c r="A21" s="7" t="s">
        <v>620</v>
      </c>
      <c r="B21" s="100">
        <v>2</v>
      </c>
      <c r="C21" s="5">
        <v>242215</v>
      </c>
      <c r="D21" s="5">
        <v>242215</v>
      </c>
      <c r="E21" s="5">
        <v>242215</v>
      </c>
      <c r="F21" s="5">
        <v>37330</v>
      </c>
      <c r="G21" s="5">
        <v>37330</v>
      </c>
      <c r="H21" s="5">
        <v>37330</v>
      </c>
      <c r="I21" s="146"/>
      <c r="J21" s="146"/>
      <c r="K21" s="146"/>
      <c r="L21" s="5"/>
      <c r="M21" s="5"/>
      <c r="N21" s="5"/>
      <c r="O21" s="5">
        <f t="shared" si="0"/>
        <v>279545</v>
      </c>
      <c r="P21" s="5">
        <f t="shared" si="1"/>
        <v>279545</v>
      </c>
      <c r="Q21" s="5">
        <f t="shared" si="2"/>
        <v>279545</v>
      </c>
    </row>
    <row r="22" spans="1:17" ht="15.75" hidden="1">
      <c r="A22" s="7" t="s">
        <v>517</v>
      </c>
      <c r="B22" s="100">
        <v>2</v>
      </c>
      <c r="C22" s="146"/>
      <c r="D22" s="146"/>
      <c r="E22" s="146"/>
      <c r="F22" s="146"/>
      <c r="G22" s="146"/>
      <c r="H22" s="146"/>
      <c r="I22" s="146"/>
      <c r="J22" s="146"/>
      <c r="K22" s="146"/>
      <c r="L22" s="5"/>
      <c r="M22" s="5"/>
      <c r="N22" s="5"/>
      <c r="O22" s="5">
        <f t="shared" si="0"/>
        <v>0</v>
      </c>
      <c r="P22" s="5">
        <f t="shared" si="1"/>
        <v>0</v>
      </c>
      <c r="Q22" s="5">
        <f t="shared" si="2"/>
        <v>0</v>
      </c>
    </row>
    <row r="23" spans="1:17" ht="15.75" hidden="1">
      <c r="A23" s="7" t="s">
        <v>258</v>
      </c>
      <c r="B23" s="100">
        <v>2</v>
      </c>
      <c r="C23" s="146"/>
      <c r="D23" s="146"/>
      <c r="E23" s="146"/>
      <c r="F23" s="146"/>
      <c r="G23" s="146"/>
      <c r="H23" s="146"/>
      <c r="I23" s="146"/>
      <c r="J23" s="146"/>
      <c r="K23" s="146"/>
      <c r="L23" s="5"/>
      <c r="M23" s="5"/>
      <c r="N23" s="5"/>
      <c r="O23" s="5">
        <f t="shared" si="0"/>
        <v>0</v>
      </c>
      <c r="P23" s="5">
        <f t="shared" si="1"/>
        <v>0</v>
      </c>
      <c r="Q23" s="5">
        <f t="shared" si="2"/>
        <v>0</v>
      </c>
    </row>
    <row r="24" spans="1:17" s="3" customFormat="1" ht="15.75" hidden="1">
      <c r="A24" s="7" t="s">
        <v>259</v>
      </c>
      <c r="B24" s="100">
        <v>2</v>
      </c>
      <c r="C24" s="146"/>
      <c r="D24" s="146"/>
      <c r="E24" s="146"/>
      <c r="F24" s="146"/>
      <c r="G24" s="146"/>
      <c r="H24" s="146"/>
      <c r="I24" s="146"/>
      <c r="J24" s="146"/>
      <c r="K24" s="146"/>
      <c r="L24" s="5"/>
      <c r="M24" s="5"/>
      <c r="N24" s="5"/>
      <c r="O24" s="5">
        <f t="shared" si="0"/>
        <v>0</v>
      </c>
      <c r="P24" s="5">
        <f t="shared" si="1"/>
        <v>0</v>
      </c>
      <c r="Q24" s="5">
        <f t="shared" si="2"/>
        <v>0</v>
      </c>
    </row>
    <row r="25" spans="1:17" s="3" customFormat="1" ht="15.75">
      <c r="A25" s="7" t="s">
        <v>260</v>
      </c>
      <c r="B25" s="100">
        <v>2</v>
      </c>
      <c r="C25" s="146"/>
      <c r="D25" s="146"/>
      <c r="E25" s="146"/>
      <c r="F25" s="146"/>
      <c r="G25" s="146"/>
      <c r="H25" s="146"/>
      <c r="I25" s="5">
        <v>300000</v>
      </c>
      <c r="J25" s="5">
        <v>300000</v>
      </c>
      <c r="K25" s="5">
        <v>300000</v>
      </c>
      <c r="L25" s="5">
        <v>81000</v>
      </c>
      <c r="M25" s="5">
        <v>81000</v>
      </c>
      <c r="N25" s="5">
        <v>81000</v>
      </c>
      <c r="O25" s="5">
        <f t="shared" si="0"/>
        <v>381000</v>
      </c>
      <c r="P25" s="5">
        <f t="shared" si="1"/>
        <v>381000</v>
      </c>
      <c r="Q25" s="5">
        <f t="shared" si="2"/>
        <v>381000</v>
      </c>
    </row>
    <row r="26" spans="1:17" s="3" customFormat="1" ht="15.75" hidden="1">
      <c r="A26" s="7" t="s">
        <v>533</v>
      </c>
      <c r="B26" s="100">
        <v>2</v>
      </c>
      <c r="C26" s="146"/>
      <c r="D26" s="146"/>
      <c r="E26" s="146"/>
      <c r="F26" s="146"/>
      <c r="G26" s="146"/>
      <c r="H26" s="146"/>
      <c r="I26" s="146"/>
      <c r="J26" s="146"/>
      <c r="K26" s="146"/>
      <c r="L26" s="5"/>
      <c r="M26" s="5"/>
      <c r="N26" s="5"/>
      <c r="O26" s="5">
        <f t="shared" si="0"/>
        <v>0</v>
      </c>
      <c r="P26" s="5">
        <f t="shared" si="1"/>
        <v>0</v>
      </c>
      <c r="Q26" s="5">
        <f t="shared" si="2"/>
        <v>0</v>
      </c>
    </row>
    <row r="27" spans="1:17" ht="15.75" hidden="1">
      <c r="A27" s="7" t="s">
        <v>468</v>
      </c>
      <c r="B27" s="100">
        <v>2</v>
      </c>
      <c r="C27" s="146"/>
      <c r="D27" s="146"/>
      <c r="E27" s="146"/>
      <c r="F27" s="146"/>
      <c r="G27" s="146"/>
      <c r="H27" s="146"/>
      <c r="I27" s="146"/>
      <c r="J27" s="146"/>
      <c r="K27" s="146"/>
      <c r="L27" s="5"/>
      <c r="M27" s="5"/>
      <c r="N27" s="5"/>
      <c r="O27" s="5">
        <f t="shared" si="0"/>
        <v>0</v>
      </c>
      <c r="P27" s="5">
        <f t="shared" si="1"/>
        <v>0</v>
      </c>
      <c r="Q27" s="5">
        <f t="shared" si="2"/>
        <v>0</v>
      </c>
    </row>
    <row r="28" spans="1:17" s="3" customFormat="1" ht="15.75">
      <c r="A28" s="7" t="s">
        <v>261</v>
      </c>
      <c r="B28" s="100">
        <v>2</v>
      </c>
      <c r="C28" s="5">
        <v>200000</v>
      </c>
      <c r="D28" s="5">
        <v>200000</v>
      </c>
      <c r="E28" s="5">
        <v>200000</v>
      </c>
      <c r="F28" s="5">
        <v>44000</v>
      </c>
      <c r="G28" s="5">
        <v>44000</v>
      </c>
      <c r="H28" s="5">
        <v>44000</v>
      </c>
      <c r="I28" s="5">
        <v>100000</v>
      </c>
      <c r="J28" s="5">
        <v>100000</v>
      </c>
      <c r="K28" s="5">
        <v>100000</v>
      </c>
      <c r="L28" s="5">
        <v>27000</v>
      </c>
      <c r="M28" s="5">
        <v>27000</v>
      </c>
      <c r="N28" s="5">
        <v>27000</v>
      </c>
      <c r="O28" s="5">
        <f t="shared" si="0"/>
        <v>371000</v>
      </c>
      <c r="P28" s="5">
        <f t="shared" si="1"/>
        <v>371000</v>
      </c>
      <c r="Q28" s="5">
        <f t="shared" si="2"/>
        <v>371000</v>
      </c>
    </row>
    <row r="29" spans="1:17" s="3" customFormat="1" ht="31.5">
      <c r="A29" s="7" t="s">
        <v>262</v>
      </c>
      <c r="B29" s="100">
        <v>2</v>
      </c>
      <c r="C29" s="146"/>
      <c r="D29" s="146"/>
      <c r="E29" s="146"/>
      <c r="F29" s="146"/>
      <c r="G29" s="146"/>
      <c r="H29" s="146"/>
      <c r="I29" s="5">
        <v>50000</v>
      </c>
      <c r="J29" s="5">
        <v>50000</v>
      </c>
      <c r="K29" s="5">
        <v>100000</v>
      </c>
      <c r="L29" s="5">
        <v>13500</v>
      </c>
      <c r="M29" s="5">
        <v>13500</v>
      </c>
      <c r="N29" s="5">
        <v>27000</v>
      </c>
      <c r="O29" s="5">
        <f t="shared" si="0"/>
        <v>63500</v>
      </c>
      <c r="P29" s="5">
        <f t="shared" si="1"/>
        <v>63500</v>
      </c>
      <c r="Q29" s="5">
        <f t="shared" si="2"/>
        <v>127000</v>
      </c>
    </row>
    <row r="30" spans="1:17" s="3" customFormat="1" ht="15.75" hidden="1">
      <c r="A30" s="7" t="s">
        <v>263</v>
      </c>
      <c r="B30" s="100">
        <v>2</v>
      </c>
      <c r="C30" s="146"/>
      <c r="D30" s="146"/>
      <c r="E30" s="146"/>
      <c r="F30" s="146"/>
      <c r="G30" s="146"/>
      <c r="H30" s="146"/>
      <c r="I30" s="5"/>
      <c r="J30" s="5"/>
      <c r="K30" s="5"/>
      <c r="L30" s="5"/>
      <c r="M30" s="5"/>
      <c r="N30" s="5"/>
      <c r="O30" s="5">
        <f t="shared" si="0"/>
        <v>0</v>
      </c>
      <c r="P30" s="5">
        <f t="shared" si="1"/>
        <v>0</v>
      </c>
      <c r="Q30" s="5">
        <f t="shared" si="2"/>
        <v>0</v>
      </c>
    </row>
    <row r="31" spans="1:17" s="3" customFormat="1" ht="15.75">
      <c r="A31" s="7" t="s">
        <v>264</v>
      </c>
      <c r="B31" s="100">
        <v>2</v>
      </c>
      <c r="C31" s="146"/>
      <c r="D31" s="146"/>
      <c r="E31" s="146"/>
      <c r="F31" s="146"/>
      <c r="G31" s="146"/>
      <c r="H31" s="146"/>
      <c r="I31" s="5">
        <v>25000</v>
      </c>
      <c r="J31" s="5">
        <v>25000</v>
      </c>
      <c r="K31" s="5">
        <v>25000</v>
      </c>
      <c r="L31" s="5">
        <v>6750</v>
      </c>
      <c r="M31" s="5">
        <v>6750</v>
      </c>
      <c r="N31" s="5">
        <v>6750</v>
      </c>
      <c r="O31" s="5">
        <f t="shared" si="0"/>
        <v>31750</v>
      </c>
      <c r="P31" s="5">
        <f t="shared" si="1"/>
        <v>31750</v>
      </c>
      <c r="Q31" s="5">
        <f t="shared" si="2"/>
        <v>31750</v>
      </c>
    </row>
    <row r="32" spans="1:17" s="3" customFormat="1" ht="15.75">
      <c r="A32" s="7" t="s">
        <v>265</v>
      </c>
      <c r="B32" s="100">
        <v>2</v>
      </c>
      <c r="C32" s="146"/>
      <c r="D32" s="146"/>
      <c r="E32" s="146"/>
      <c r="F32" s="146"/>
      <c r="G32" s="146"/>
      <c r="H32" s="146"/>
      <c r="I32" s="5">
        <v>800000</v>
      </c>
      <c r="J32" s="5">
        <v>800000</v>
      </c>
      <c r="K32" s="5">
        <v>800000</v>
      </c>
      <c r="L32" s="5">
        <v>216000</v>
      </c>
      <c r="M32" s="5">
        <v>216000</v>
      </c>
      <c r="N32" s="5">
        <v>216000</v>
      </c>
      <c r="O32" s="5">
        <f t="shared" si="0"/>
        <v>1016000</v>
      </c>
      <c r="P32" s="5">
        <f t="shared" si="1"/>
        <v>1016000</v>
      </c>
      <c r="Q32" s="5">
        <f t="shared" si="2"/>
        <v>1016000</v>
      </c>
    </row>
    <row r="33" spans="1:17" s="3" customFormat="1" ht="15.75">
      <c r="A33" s="7" t="s">
        <v>266</v>
      </c>
      <c r="B33" s="100">
        <v>2</v>
      </c>
      <c r="C33" s="146"/>
      <c r="D33" s="146"/>
      <c r="E33" s="146"/>
      <c r="F33" s="146"/>
      <c r="G33" s="146"/>
      <c r="H33" s="146"/>
      <c r="I33" s="5">
        <v>600000</v>
      </c>
      <c r="J33" s="5">
        <v>440096</v>
      </c>
      <c r="K33" s="5">
        <v>440096</v>
      </c>
      <c r="L33" s="5">
        <v>162000</v>
      </c>
      <c r="M33" s="5">
        <v>118826</v>
      </c>
      <c r="N33" s="5">
        <v>118826</v>
      </c>
      <c r="O33" s="5">
        <f t="shared" si="0"/>
        <v>762000</v>
      </c>
      <c r="P33" s="5">
        <f t="shared" si="1"/>
        <v>558922</v>
      </c>
      <c r="Q33" s="5">
        <f t="shared" si="2"/>
        <v>558922</v>
      </c>
    </row>
    <row r="34" spans="1:17" s="3" customFormat="1" ht="15.75">
      <c r="A34" s="7" t="s">
        <v>534</v>
      </c>
      <c r="B34" s="100">
        <v>2</v>
      </c>
      <c r="C34" s="146"/>
      <c r="D34" s="146"/>
      <c r="E34" s="146"/>
      <c r="F34" s="146"/>
      <c r="G34" s="146"/>
      <c r="H34" s="146"/>
      <c r="I34" s="5">
        <v>20000</v>
      </c>
      <c r="J34" s="5">
        <v>20000</v>
      </c>
      <c r="K34" s="5">
        <v>20000</v>
      </c>
      <c r="L34" s="5"/>
      <c r="M34" s="5"/>
      <c r="N34" s="5"/>
      <c r="O34" s="5">
        <f t="shared" si="0"/>
        <v>20000</v>
      </c>
      <c r="P34" s="5">
        <f t="shared" si="1"/>
        <v>20000</v>
      </c>
      <c r="Q34" s="5">
        <f t="shared" si="2"/>
        <v>20000</v>
      </c>
    </row>
    <row r="35" spans="1:17" s="3" customFormat="1" ht="15.75">
      <c r="A35" s="7" t="s">
        <v>267</v>
      </c>
      <c r="B35" s="100">
        <v>2</v>
      </c>
      <c r="C35" s="146"/>
      <c r="D35" s="146"/>
      <c r="E35" s="146"/>
      <c r="F35" s="146"/>
      <c r="G35" s="146"/>
      <c r="H35" s="146"/>
      <c r="I35" s="5">
        <v>500000</v>
      </c>
      <c r="J35" s="5">
        <v>500000</v>
      </c>
      <c r="K35" s="5">
        <v>500000</v>
      </c>
      <c r="L35" s="5">
        <v>135000</v>
      </c>
      <c r="M35" s="5">
        <v>135000</v>
      </c>
      <c r="N35" s="5">
        <v>135000</v>
      </c>
      <c r="O35" s="5">
        <f t="shared" si="0"/>
        <v>635000</v>
      </c>
      <c r="P35" s="5">
        <f t="shared" si="1"/>
        <v>635000</v>
      </c>
      <c r="Q35" s="5">
        <f t="shared" si="2"/>
        <v>635000</v>
      </c>
    </row>
    <row r="36" spans="1:17" s="3" customFormat="1" ht="15.75" customHeight="1" hidden="1">
      <c r="A36" s="7" t="s">
        <v>268</v>
      </c>
      <c r="B36" s="100">
        <v>2</v>
      </c>
      <c r="C36" s="146"/>
      <c r="D36" s="146"/>
      <c r="E36" s="146"/>
      <c r="F36" s="146"/>
      <c r="G36" s="146"/>
      <c r="H36" s="146"/>
      <c r="I36" s="5"/>
      <c r="J36" s="5"/>
      <c r="K36" s="5"/>
      <c r="L36" s="5"/>
      <c r="M36" s="5"/>
      <c r="N36" s="5"/>
      <c r="O36" s="5">
        <f t="shared" si="0"/>
        <v>0</v>
      </c>
      <c r="P36" s="5">
        <f t="shared" si="1"/>
        <v>0</v>
      </c>
      <c r="Q36" s="5">
        <f t="shared" si="2"/>
        <v>0</v>
      </c>
    </row>
    <row r="37" spans="1:17" s="3" customFormat="1" ht="31.5" customHeight="1" hidden="1">
      <c r="A37" s="7" t="s">
        <v>269</v>
      </c>
      <c r="B37" s="100">
        <v>2</v>
      </c>
      <c r="C37" s="146"/>
      <c r="D37" s="146"/>
      <c r="E37" s="146"/>
      <c r="F37" s="146"/>
      <c r="G37" s="146"/>
      <c r="H37" s="146"/>
      <c r="I37" s="146"/>
      <c r="J37" s="146"/>
      <c r="K37" s="146"/>
      <c r="L37" s="5"/>
      <c r="M37" s="5"/>
      <c r="N37" s="5"/>
      <c r="O37" s="5">
        <f t="shared" si="0"/>
        <v>0</v>
      </c>
      <c r="P37" s="5">
        <f t="shared" si="1"/>
        <v>0</v>
      </c>
      <c r="Q37" s="5">
        <f t="shared" si="2"/>
        <v>0</v>
      </c>
    </row>
    <row r="38" spans="1:17" s="3" customFormat="1" ht="15.75" customHeight="1" hidden="1">
      <c r="A38" s="7" t="s">
        <v>270</v>
      </c>
      <c r="B38" s="100">
        <v>2</v>
      </c>
      <c r="C38" s="146"/>
      <c r="D38" s="146"/>
      <c r="E38" s="146"/>
      <c r="F38" s="146"/>
      <c r="G38" s="146"/>
      <c r="H38" s="146"/>
      <c r="I38" s="146"/>
      <c r="J38" s="146"/>
      <c r="K38" s="146"/>
      <c r="L38" s="5"/>
      <c r="M38" s="5"/>
      <c r="N38" s="5"/>
      <c r="O38" s="5">
        <f aca="true" t="shared" si="3" ref="O38:O59">C38+F38+I38+L38</f>
        <v>0</v>
      </c>
      <c r="P38" s="5">
        <f aca="true" t="shared" si="4" ref="P38:P59">D38+G38+J38+M38</f>
        <v>0</v>
      </c>
      <c r="Q38" s="5">
        <f aca="true" t="shared" si="5" ref="Q38:Q59">E38+H38+K38+N38</f>
        <v>0</v>
      </c>
    </row>
    <row r="39" spans="1:17" s="3" customFormat="1" ht="15.75">
      <c r="A39" s="7" t="s">
        <v>271</v>
      </c>
      <c r="B39" s="100">
        <v>2</v>
      </c>
      <c r="C39" s="146"/>
      <c r="D39" s="146"/>
      <c r="E39" s="146"/>
      <c r="F39" s="146"/>
      <c r="G39" s="146"/>
      <c r="H39" s="146"/>
      <c r="I39" s="5">
        <v>25000</v>
      </c>
      <c r="J39" s="5">
        <v>25000</v>
      </c>
      <c r="K39" s="5">
        <v>25000</v>
      </c>
      <c r="L39" s="5">
        <v>6750</v>
      </c>
      <c r="M39" s="5">
        <v>6750</v>
      </c>
      <c r="N39" s="5">
        <v>6750</v>
      </c>
      <c r="O39" s="5">
        <f t="shared" si="3"/>
        <v>31750</v>
      </c>
      <c r="P39" s="5">
        <f t="shared" si="4"/>
        <v>31750</v>
      </c>
      <c r="Q39" s="5">
        <f t="shared" si="5"/>
        <v>31750</v>
      </c>
    </row>
    <row r="40" spans="1:17" s="3" customFormat="1" ht="15.75" hidden="1">
      <c r="A40" s="7" t="s">
        <v>272</v>
      </c>
      <c r="B40" s="100">
        <v>2</v>
      </c>
      <c r="C40" s="146"/>
      <c r="D40" s="146"/>
      <c r="E40" s="146"/>
      <c r="F40" s="146"/>
      <c r="G40" s="146"/>
      <c r="H40" s="146"/>
      <c r="I40" s="146"/>
      <c r="J40" s="146"/>
      <c r="K40" s="146"/>
      <c r="L40" s="5"/>
      <c r="M40" s="5"/>
      <c r="N40" s="5"/>
      <c r="O40" s="5">
        <f t="shared" si="3"/>
        <v>0</v>
      </c>
      <c r="P40" s="5">
        <f t="shared" si="4"/>
        <v>0</v>
      </c>
      <c r="Q40" s="5">
        <f t="shared" si="5"/>
        <v>0</v>
      </c>
    </row>
    <row r="41" spans="1:17" s="3" customFormat="1" ht="31.5" hidden="1">
      <c r="A41" s="7" t="s">
        <v>273</v>
      </c>
      <c r="B41" s="100">
        <v>2</v>
      </c>
      <c r="C41" s="146"/>
      <c r="D41" s="146"/>
      <c r="E41" s="146"/>
      <c r="F41" s="146"/>
      <c r="G41" s="146"/>
      <c r="H41" s="146"/>
      <c r="I41" s="146"/>
      <c r="J41" s="146"/>
      <c r="K41" s="146"/>
      <c r="L41" s="5"/>
      <c r="M41" s="5"/>
      <c r="N41" s="5"/>
      <c r="O41" s="5">
        <f t="shared" si="3"/>
        <v>0</v>
      </c>
      <c r="P41" s="5">
        <f t="shared" si="4"/>
        <v>0</v>
      </c>
      <c r="Q41" s="5">
        <f t="shared" si="5"/>
        <v>0</v>
      </c>
    </row>
    <row r="42" spans="1:17" s="3" customFormat="1" ht="31.5" hidden="1">
      <c r="A42" s="7" t="s">
        <v>274</v>
      </c>
      <c r="B42" s="100">
        <v>2</v>
      </c>
      <c r="C42" s="146"/>
      <c r="D42" s="146"/>
      <c r="E42" s="146"/>
      <c r="F42" s="146"/>
      <c r="G42" s="146"/>
      <c r="H42" s="146"/>
      <c r="I42" s="146"/>
      <c r="J42" s="146"/>
      <c r="K42" s="146"/>
      <c r="L42" s="5"/>
      <c r="M42" s="5"/>
      <c r="N42" s="5"/>
      <c r="O42" s="5">
        <f t="shared" si="3"/>
        <v>0</v>
      </c>
      <c r="P42" s="5">
        <f t="shared" si="4"/>
        <v>0</v>
      </c>
      <c r="Q42" s="5">
        <f t="shared" si="5"/>
        <v>0</v>
      </c>
    </row>
    <row r="43" spans="1:17" ht="15.75">
      <c r="A43" s="7" t="s">
        <v>535</v>
      </c>
      <c r="B43" s="100">
        <v>2</v>
      </c>
      <c r="C43" s="146"/>
      <c r="D43" s="146"/>
      <c r="E43" s="146"/>
      <c r="F43" s="146"/>
      <c r="G43" s="146"/>
      <c r="H43" s="146"/>
      <c r="I43" s="5">
        <v>20000</v>
      </c>
      <c r="J43" s="5">
        <v>20000</v>
      </c>
      <c r="K43" s="5">
        <v>70000</v>
      </c>
      <c r="L43" s="5">
        <v>5400</v>
      </c>
      <c r="M43" s="5">
        <v>5400</v>
      </c>
      <c r="N43" s="5">
        <v>18900</v>
      </c>
      <c r="O43" s="5">
        <f t="shared" si="3"/>
        <v>25400</v>
      </c>
      <c r="P43" s="5">
        <f t="shared" si="4"/>
        <v>25400</v>
      </c>
      <c r="Q43" s="5">
        <f t="shared" si="5"/>
        <v>88900</v>
      </c>
    </row>
    <row r="44" spans="1:17" s="3" customFormat="1" ht="15.75">
      <c r="A44" s="7" t="s">
        <v>503</v>
      </c>
      <c r="B44" s="100">
        <v>2</v>
      </c>
      <c r="C44" s="146"/>
      <c r="D44" s="146"/>
      <c r="E44" s="146"/>
      <c r="F44" s="146"/>
      <c r="G44" s="146"/>
      <c r="H44" s="146"/>
      <c r="I44" s="5">
        <v>150000</v>
      </c>
      <c r="J44" s="5">
        <v>150000</v>
      </c>
      <c r="K44" s="5">
        <v>150000</v>
      </c>
      <c r="L44" s="5">
        <v>40500</v>
      </c>
      <c r="M44" s="5">
        <v>40500</v>
      </c>
      <c r="N44" s="5">
        <v>40500</v>
      </c>
      <c r="O44" s="5">
        <f t="shared" si="3"/>
        <v>190500</v>
      </c>
      <c r="P44" s="5">
        <f t="shared" si="4"/>
        <v>190500</v>
      </c>
      <c r="Q44" s="5">
        <f t="shared" si="5"/>
        <v>190500</v>
      </c>
    </row>
    <row r="45" spans="1:17" s="3" customFormat="1" ht="15.75" hidden="1">
      <c r="A45" s="7" t="s">
        <v>275</v>
      </c>
      <c r="B45" s="100">
        <v>2</v>
      </c>
      <c r="C45" s="146"/>
      <c r="D45" s="146"/>
      <c r="E45" s="146"/>
      <c r="F45" s="146"/>
      <c r="G45" s="146"/>
      <c r="H45" s="146"/>
      <c r="I45" s="146"/>
      <c r="J45" s="146"/>
      <c r="K45" s="146"/>
      <c r="L45" s="5"/>
      <c r="M45" s="5"/>
      <c r="N45" s="5"/>
      <c r="O45" s="5">
        <f t="shared" si="3"/>
        <v>0</v>
      </c>
      <c r="P45" s="5">
        <f t="shared" si="4"/>
        <v>0</v>
      </c>
      <c r="Q45" s="5">
        <f t="shared" si="5"/>
        <v>0</v>
      </c>
    </row>
    <row r="46" spans="1:17" s="3" customFormat="1" ht="15.75">
      <c r="A46" s="7" t="s">
        <v>276</v>
      </c>
      <c r="B46" s="100">
        <v>2</v>
      </c>
      <c r="C46" s="5">
        <v>541000</v>
      </c>
      <c r="D46" s="5">
        <v>541000</v>
      </c>
      <c r="E46" s="5">
        <v>541000</v>
      </c>
      <c r="F46" s="5">
        <v>121050</v>
      </c>
      <c r="G46" s="5">
        <v>121050</v>
      </c>
      <c r="H46" s="5">
        <v>121050</v>
      </c>
      <c r="I46" s="5">
        <v>700000</v>
      </c>
      <c r="J46" s="5">
        <v>700000</v>
      </c>
      <c r="K46" s="5">
        <v>700000</v>
      </c>
      <c r="L46" s="5">
        <v>189000</v>
      </c>
      <c r="M46" s="5">
        <v>189000</v>
      </c>
      <c r="N46" s="5">
        <v>189000</v>
      </c>
      <c r="O46" s="5">
        <f t="shared" si="3"/>
        <v>1551050</v>
      </c>
      <c r="P46" s="5">
        <f t="shared" si="4"/>
        <v>1551050</v>
      </c>
      <c r="Q46" s="5">
        <f t="shared" si="5"/>
        <v>1551050</v>
      </c>
    </row>
    <row r="47" spans="1:17" s="3" customFormat="1" ht="31.5">
      <c r="A47" s="7" t="s">
        <v>277</v>
      </c>
      <c r="B47" s="100">
        <v>2</v>
      </c>
      <c r="C47" s="5">
        <v>856200</v>
      </c>
      <c r="D47" s="5">
        <v>856200</v>
      </c>
      <c r="E47" s="5">
        <v>435600</v>
      </c>
      <c r="F47" s="5">
        <v>194360</v>
      </c>
      <c r="G47" s="5">
        <v>194360</v>
      </c>
      <c r="H47" s="5">
        <v>101828</v>
      </c>
      <c r="I47" s="5">
        <v>1280000</v>
      </c>
      <c r="J47" s="5">
        <v>1280000</v>
      </c>
      <c r="K47" s="5">
        <v>1280000</v>
      </c>
      <c r="L47" s="5">
        <v>345600</v>
      </c>
      <c r="M47" s="5">
        <v>345600</v>
      </c>
      <c r="N47" s="5">
        <v>345600</v>
      </c>
      <c r="O47" s="5">
        <f t="shared" si="3"/>
        <v>2676160</v>
      </c>
      <c r="P47" s="5">
        <f t="shared" si="4"/>
        <v>2676160</v>
      </c>
      <c r="Q47" s="5">
        <f t="shared" si="5"/>
        <v>2163028</v>
      </c>
    </row>
    <row r="48" spans="1:17" s="3" customFormat="1" ht="15.75">
      <c r="A48" s="121" t="s">
        <v>536</v>
      </c>
      <c r="B48" s="100">
        <v>2</v>
      </c>
      <c r="C48" s="5">
        <v>700000</v>
      </c>
      <c r="D48" s="5">
        <v>700000</v>
      </c>
      <c r="E48" s="5">
        <v>700000</v>
      </c>
      <c r="F48" s="146"/>
      <c r="G48" s="146"/>
      <c r="H48" s="146"/>
      <c r="I48" s="146"/>
      <c r="J48" s="146"/>
      <c r="K48" s="146"/>
      <c r="L48" s="5"/>
      <c r="M48" s="5"/>
      <c r="N48" s="5"/>
      <c r="O48" s="5">
        <f t="shared" si="3"/>
        <v>700000</v>
      </c>
      <c r="P48" s="5">
        <f t="shared" si="4"/>
        <v>700000</v>
      </c>
      <c r="Q48" s="5">
        <f t="shared" si="5"/>
        <v>700000</v>
      </c>
    </row>
    <row r="49" spans="1:17" ht="15.75">
      <c r="A49" s="7" t="s">
        <v>495</v>
      </c>
      <c r="B49" s="100">
        <v>2</v>
      </c>
      <c r="C49" s="146"/>
      <c r="D49" s="146"/>
      <c r="E49" s="146"/>
      <c r="F49" s="146"/>
      <c r="G49" s="146"/>
      <c r="H49" s="146"/>
      <c r="I49" s="5">
        <v>117591</v>
      </c>
      <c r="J49" s="5">
        <v>117591</v>
      </c>
      <c r="K49" s="5">
        <v>117591</v>
      </c>
      <c r="L49" s="5">
        <v>31750</v>
      </c>
      <c r="M49" s="5">
        <v>31750</v>
      </c>
      <c r="N49" s="5">
        <v>31750</v>
      </c>
      <c r="O49" s="5">
        <f t="shared" si="3"/>
        <v>149341</v>
      </c>
      <c r="P49" s="5">
        <f t="shared" si="4"/>
        <v>149341</v>
      </c>
      <c r="Q49" s="5">
        <f t="shared" si="5"/>
        <v>149341</v>
      </c>
    </row>
    <row r="50" spans="1:17" ht="15.75" hidden="1">
      <c r="A50" s="7" t="s">
        <v>495</v>
      </c>
      <c r="B50" s="100">
        <v>2</v>
      </c>
      <c r="C50" s="146"/>
      <c r="D50" s="146"/>
      <c r="E50" s="146"/>
      <c r="F50" s="146"/>
      <c r="G50" s="146"/>
      <c r="H50" s="146"/>
      <c r="I50" s="146"/>
      <c r="J50" s="146"/>
      <c r="K50" s="146"/>
      <c r="L50" s="5"/>
      <c r="M50" s="5"/>
      <c r="N50" s="5"/>
      <c r="O50" s="5">
        <f t="shared" si="3"/>
        <v>0</v>
      </c>
      <c r="P50" s="5">
        <f t="shared" si="4"/>
        <v>0</v>
      </c>
      <c r="Q50" s="5">
        <f t="shared" si="5"/>
        <v>0</v>
      </c>
    </row>
    <row r="51" spans="1:17" s="3" customFormat="1" ht="15.75">
      <c r="A51" s="7" t="s">
        <v>278</v>
      </c>
      <c r="B51" s="100">
        <v>2</v>
      </c>
      <c r="C51" s="146"/>
      <c r="D51" s="146"/>
      <c r="E51" s="146"/>
      <c r="F51" s="146"/>
      <c r="G51" s="146"/>
      <c r="H51" s="146"/>
      <c r="I51" s="5">
        <v>1494142</v>
      </c>
      <c r="J51" s="5">
        <v>1494142</v>
      </c>
      <c r="K51" s="5">
        <v>1535354</v>
      </c>
      <c r="L51" s="5">
        <v>403419</v>
      </c>
      <c r="M51" s="5">
        <v>403419</v>
      </c>
      <c r="N51" s="5">
        <v>414546</v>
      </c>
      <c r="O51" s="5">
        <f t="shared" si="3"/>
        <v>1897561</v>
      </c>
      <c r="P51" s="5">
        <f t="shared" si="4"/>
        <v>1897561</v>
      </c>
      <c r="Q51" s="5">
        <f t="shared" si="5"/>
        <v>1949900</v>
      </c>
    </row>
    <row r="52" spans="1:17" s="3" customFormat="1" ht="15.75">
      <c r="A52" s="7" t="s">
        <v>158</v>
      </c>
      <c r="B52" s="100"/>
      <c r="C52" s="5"/>
      <c r="D52" s="5"/>
      <c r="E52" s="5"/>
      <c r="F52" s="5"/>
      <c r="G52" s="5"/>
      <c r="H52" s="5"/>
      <c r="I52" s="5">
        <f>SUM(I53:I55)</f>
        <v>3658337</v>
      </c>
      <c r="J52" s="5">
        <f>SUM(J53:J55)</f>
        <v>3610911</v>
      </c>
      <c r="K52" s="5">
        <f>SUM(K53:K55)</f>
        <v>3649038</v>
      </c>
      <c r="L52" s="5"/>
      <c r="M52" s="5"/>
      <c r="N52" s="5"/>
      <c r="O52" s="5">
        <f t="shared" si="3"/>
        <v>3658337</v>
      </c>
      <c r="P52" s="5">
        <f t="shared" si="4"/>
        <v>3610911</v>
      </c>
      <c r="Q52" s="5">
        <f t="shared" si="5"/>
        <v>3649038</v>
      </c>
    </row>
    <row r="53" spans="1:17" s="3" customFormat="1" ht="15.75">
      <c r="A53" s="88" t="s">
        <v>405</v>
      </c>
      <c r="B53" s="100">
        <v>1</v>
      </c>
      <c r="C53" s="5"/>
      <c r="D53" s="5"/>
      <c r="E53" s="5"/>
      <c r="F53" s="5"/>
      <c r="G53" s="5"/>
      <c r="H53" s="5"/>
      <c r="I53" s="5">
        <f>SUMIF($B$6:$B$52,"1",L$6:L$52)</f>
        <v>0</v>
      </c>
      <c r="J53" s="5">
        <f>SUMIF($B$6:$B$52,"1",M$6:M$52)</f>
        <v>0</v>
      </c>
      <c r="K53" s="5">
        <f>SUMIF($B$6:$B$52,"1",N$6:N$52)</f>
        <v>0</v>
      </c>
      <c r="L53" s="5"/>
      <c r="M53" s="5"/>
      <c r="N53" s="5"/>
      <c r="O53" s="5">
        <f t="shared" si="3"/>
        <v>0</v>
      </c>
      <c r="P53" s="5">
        <f t="shared" si="4"/>
        <v>0</v>
      </c>
      <c r="Q53" s="5">
        <f t="shared" si="5"/>
        <v>0</v>
      </c>
    </row>
    <row r="54" spans="1:17" s="3" customFormat="1" ht="15.75">
      <c r="A54" s="88" t="s">
        <v>245</v>
      </c>
      <c r="B54" s="100">
        <v>2</v>
      </c>
      <c r="C54" s="5"/>
      <c r="D54" s="5"/>
      <c r="E54" s="5"/>
      <c r="F54" s="5"/>
      <c r="G54" s="5"/>
      <c r="H54" s="5"/>
      <c r="I54" s="5">
        <f>SUMIF($B$6:$B$52,"2",L$6:L$52)</f>
        <v>3658337</v>
      </c>
      <c r="J54" s="5">
        <f>SUMIF($B$6:$B$52,"2",M$6:M$52)</f>
        <v>3610911</v>
      </c>
      <c r="K54" s="5">
        <f>SUMIF($B$6:$B$52,"2",N$6:N$52)</f>
        <v>3649038</v>
      </c>
      <c r="L54" s="5"/>
      <c r="M54" s="5"/>
      <c r="N54" s="5"/>
      <c r="O54" s="5">
        <f t="shared" si="3"/>
        <v>3658337</v>
      </c>
      <c r="P54" s="5">
        <f t="shared" si="4"/>
        <v>3610911</v>
      </c>
      <c r="Q54" s="5">
        <f t="shared" si="5"/>
        <v>3649038</v>
      </c>
    </row>
    <row r="55" spans="1:17" s="3" customFormat="1" ht="15.75">
      <c r="A55" s="88" t="s">
        <v>137</v>
      </c>
      <c r="B55" s="100">
        <v>3</v>
      </c>
      <c r="C55" s="5"/>
      <c r="D55" s="5"/>
      <c r="E55" s="5"/>
      <c r="F55" s="5"/>
      <c r="G55" s="5"/>
      <c r="H55" s="5"/>
      <c r="I55" s="5">
        <f>SUMIF($B$6:$B$52,"3",L$6:L$52)</f>
        <v>0</v>
      </c>
      <c r="J55" s="5">
        <f>SUMIF($B$6:$B$52,"3",M$6:M$52)</f>
        <v>0</v>
      </c>
      <c r="K55" s="5">
        <f>SUMIF($B$6:$B$52,"3",N$6:N$52)</f>
        <v>0</v>
      </c>
      <c r="L55" s="5"/>
      <c r="M55" s="5"/>
      <c r="N55" s="5"/>
      <c r="O55" s="5">
        <f t="shared" si="3"/>
        <v>0</v>
      </c>
      <c r="P55" s="5">
        <f t="shared" si="4"/>
        <v>0</v>
      </c>
      <c r="Q55" s="5">
        <f t="shared" si="5"/>
        <v>0</v>
      </c>
    </row>
    <row r="56" spans="1:17" s="3" customFormat="1" ht="15.75">
      <c r="A56" s="8" t="s">
        <v>412</v>
      </c>
      <c r="B56" s="100"/>
      <c r="C56" s="14">
        <f aca="true" t="shared" si="6" ref="C56:M56">SUM(C57:C59)</f>
        <v>34609549</v>
      </c>
      <c r="D56" s="14">
        <f t="shared" si="6"/>
        <v>34609549</v>
      </c>
      <c r="E56" s="14">
        <f>SUM(E57:E59)</f>
        <v>34188949</v>
      </c>
      <c r="F56" s="14">
        <f t="shared" si="6"/>
        <v>4717526</v>
      </c>
      <c r="G56" s="14">
        <f t="shared" si="6"/>
        <v>4717526</v>
      </c>
      <c r="H56" s="14">
        <f>SUM(H57:H59)</f>
        <v>4624994</v>
      </c>
      <c r="I56" s="14">
        <f t="shared" si="6"/>
        <v>17539794</v>
      </c>
      <c r="J56" s="14">
        <f t="shared" si="6"/>
        <v>17316716</v>
      </c>
      <c r="K56" s="14">
        <f>SUM(K57:K59)</f>
        <v>17496055</v>
      </c>
      <c r="L56" s="14">
        <f t="shared" si="6"/>
        <v>0</v>
      </c>
      <c r="M56" s="14">
        <f t="shared" si="6"/>
        <v>0</v>
      </c>
      <c r="N56" s="14">
        <f>SUM(N57:N59)</f>
        <v>0</v>
      </c>
      <c r="O56" s="14">
        <f t="shared" si="3"/>
        <v>56866869</v>
      </c>
      <c r="P56" s="14">
        <f t="shared" si="4"/>
        <v>56643791</v>
      </c>
      <c r="Q56" s="14">
        <f t="shared" si="5"/>
        <v>56309998</v>
      </c>
    </row>
    <row r="57" spans="1:17" s="3" customFormat="1" ht="15.75">
      <c r="A57" s="88" t="s">
        <v>405</v>
      </c>
      <c r="B57" s="100">
        <v>1</v>
      </c>
      <c r="C57" s="84">
        <f aca="true" t="shared" si="7" ref="C57:K57">SUMIF($B$6:$B$56,"1",C$6:C$56)</f>
        <v>0</v>
      </c>
      <c r="D57" s="84">
        <f t="shared" si="7"/>
        <v>0</v>
      </c>
      <c r="E57" s="84">
        <f t="shared" si="7"/>
        <v>0</v>
      </c>
      <c r="F57" s="84">
        <f t="shared" si="7"/>
        <v>0</v>
      </c>
      <c r="G57" s="84">
        <f t="shared" si="7"/>
        <v>0</v>
      </c>
      <c r="H57" s="84">
        <f t="shared" si="7"/>
        <v>0</v>
      </c>
      <c r="I57" s="84">
        <f t="shared" si="7"/>
        <v>0</v>
      </c>
      <c r="J57" s="84">
        <f t="shared" si="7"/>
        <v>0</v>
      </c>
      <c r="K57" s="84">
        <f t="shared" si="7"/>
        <v>0</v>
      </c>
      <c r="L57" s="5"/>
      <c r="M57" s="5"/>
      <c r="N57" s="5"/>
      <c r="O57" s="5">
        <f t="shared" si="3"/>
        <v>0</v>
      </c>
      <c r="P57" s="5">
        <f t="shared" si="4"/>
        <v>0</v>
      </c>
      <c r="Q57" s="5">
        <f t="shared" si="5"/>
        <v>0</v>
      </c>
    </row>
    <row r="58" spans="1:17" s="3" customFormat="1" ht="15.75">
      <c r="A58" s="88" t="s">
        <v>245</v>
      </c>
      <c r="B58" s="100">
        <v>2</v>
      </c>
      <c r="C58" s="84">
        <f aca="true" t="shared" si="8" ref="C58:K58">SUMIF($B$6:$B$56,"2",C$6:C$56)</f>
        <v>33043849</v>
      </c>
      <c r="D58" s="84">
        <f t="shared" si="8"/>
        <v>33043849</v>
      </c>
      <c r="E58" s="84">
        <f t="shared" si="8"/>
        <v>32623249</v>
      </c>
      <c r="F58" s="84">
        <f t="shared" si="8"/>
        <v>4352726</v>
      </c>
      <c r="G58" s="84">
        <f t="shared" si="8"/>
        <v>4352726</v>
      </c>
      <c r="H58" s="84">
        <f t="shared" si="8"/>
        <v>4260194</v>
      </c>
      <c r="I58" s="84">
        <f t="shared" si="8"/>
        <v>17539794</v>
      </c>
      <c r="J58" s="84">
        <f t="shared" si="8"/>
        <v>17316716</v>
      </c>
      <c r="K58" s="84">
        <f t="shared" si="8"/>
        <v>17496055</v>
      </c>
      <c r="L58" s="5"/>
      <c r="M58" s="5"/>
      <c r="N58" s="5"/>
      <c r="O58" s="5">
        <f t="shared" si="3"/>
        <v>54936369</v>
      </c>
      <c r="P58" s="5">
        <f t="shared" si="4"/>
        <v>54713291</v>
      </c>
      <c r="Q58" s="5">
        <f t="shared" si="5"/>
        <v>54379498</v>
      </c>
    </row>
    <row r="59" spans="1:17" s="3" customFormat="1" ht="15.75">
      <c r="A59" s="88" t="s">
        <v>137</v>
      </c>
      <c r="B59" s="100">
        <v>3</v>
      </c>
      <c r="C59" s="84">
        <f aca="true" t="shared" si="9" ref="C59:K59">SUMIF($B$6:$B$56,"3",C$6:C$56)</f>
        <v>1565700</v>
      </c>
      <c r="D59" s="84">
        <f t="shared" si="9"/>
        <v>1565700</v>
      </c>
      <c r="E59" s="84">
        <f t="shared" si="9"/>
        <v>1565700</v>
      </c>
      <c r="F59" s="84">
        <f t="shared" si="9"/>
        <v>364800</v>
      </c>
      <c r="G59" s="84">
        <f t="shared" si="9"/>
        <v>364800</v>
      </c>
      <c r="H59" s="84">
        <f t="shared" si="9"/>
        <v>364800</v>
      </c>
      <c r="I59" s="84">
        <f t="shared" si="9"/>
        <v>0</v>
      </c>
      <c r="J59" s="84">
        <f t="shared" si="9"/>
        <v>0</v>
      </c>
      <c r="K59" s="84">
        <f t="shared" si="9"/>
        <v>0</v>
      </c>
      <c r="L59" s="5"/>
      <c r="M59" s="5"/>
      <c r="N59" s="5"/>
      <c r="O59" s="5">
        <f t="shared" si="3"/>
        <v>1930500</v>
      </c>
      <c r="P59" s="5">
        <f t="shared" si="4"/>
        <v>1930500</v>
      </c>
      <c r="Q59" s="5">
        <f t="shared" si="5"/>
        <v>1930500</v>
      </c>
    </row>
  </sheetData>
  <sheetProtection/>
  <mergeCells count="9">
    <mergeCell ref="L4:N4"/>
    <mergeCell ref="I4:K4"/>
    <mergeCell ref="F4:H4"/>
    <mergeCell ref="C4:E4"/>
    <mergeCell ref="A1:O1"/>
    <mergeCell ref="A2:O2"/>
    <mergeCell ref="A4:A5"/>
    <mergeCell ref="B4:B5"/>
    <mergeCell ref="O4:Q4"/>
  </mergeCells>
  <printOptions horizontalCentered="1"/>
  <pageMargins left="0.5118110236220472" right="0.2755905511811024" top="0.7480314960629921" bottom="0.7480314960629921" header="0.31496062992125984" footer="0.31496062992125984"/>
  <pageSetup fitToHeight="2" fitToWidth="1" horizontalDpi="300" verticalDpi="300" orientation="landscape" paperSize="9" scale="56" r:id="rId1"/>
  <headerFooter>
    <oddFooter>&amp;C&amp;P. oldal, összesen: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42.28125" style="28" customWidth="1"/>
    <col min="2" max="2" width="11.57421875" style="32" customWidth="1"/>
    <col min="3" max="4" width="11.140625" style="32" customWidth="1"/>
    <col min="5" max="5" width="11.57421875" style="32" customWidth="1"/>
    <col min="6" max="16384" width="9.140625" style="32" customWidth="1"/>
  </cols>
  <sheetData>
    <row r="1" spans="1:6" s="25" customFormat="1" ht="48.75" customHeight="1">
      <c r="A1" s="261" t="s">
        <v>643</v>
      </c>
      <c r="B1" s="261"/>
      <c r="C1" s="261"/>
      <c r="D1" s="261"/>
      <c r="E1" s="261"/>
      <c r="F1" s="120"/>
    </row>
    <row r="2" spans="1:5" s="25" customFormat="1" ht="13.5" customHeight="1">
      <c r="A2" s="125"/>
      <c r="B2" s="125"/>
      <c r="C2" s="125"/>
      <c r="D2" s="125"/>
      <c r="E2" s="125"/>
    </row>
    <row r="3" spans="1:5" s="25" customFormat="1" ht="40.5" customHeight="1">
      <c r="A3" s="262" t="s">
        <v>632</v>
      </c>
      <c r="B3" s="262"/>
      <c r="C3" s="262"/>
      <c r="D3" s="262"/>
      <c r="E3" s="262"/>
    </row>
    <row r="4" spans="1:5" s="25" customFormat="1" ht="14.25" customHeight="1">
      <c r="A4" s="26"/>
      <c r="B4" s="26"/>
      <c r="C4" s="26"/>
      <c r="D4" s="26"/>
      <c r="E4" s="126" t="s">
        <v>507</v>
      </c>
    </row>
    <row r="5" spans="1:6" s="29" customFormat="1" ht="21.75" customHeight="1">
      <c r="A5" s="117" t="s">
        <v>9</v>
      </c>
      <c r="B5" s="27" t="s">
        <v>411</v>
      </c>
      <c r="C5" s="27" t="s">
        <v>501</v>
      </c>
      <c r="D5" s="27" t="s">
        <v>631</v>
      </c>
      <c r="E5" s="27" t="s">
        <v>5</v>
      </c>
      <c r="F5" s="28"/>
    </row>
    <row r="6" spans="1:5" ht="15">
      <c r="A6" s="30" t="s">
        <v>409</v>
      </c>
      <c r="B6" s="31">
        <v>4500000</v>
      </c>
      <c r="C6" s="31">
        <v>4500000</v>
      </c>
      <c r="D6" s="31">
        <v>4500000</v>
      </c>
      <c r="E6" s="31">
        <f aca="true" t="shared" si="0" ref="E6:E21">SUM(B6:D6)</f>
        <v>13500000</v>
      </c>
    </row>
    <row r="7" spans="1:5" ht="15">
      <c r="A7" s="30" t="s">
        <v>407</v>
      </c>
      <c r="B7" s="31"/>
      <c r="C7" s="31"/>
      <c r="D7" s="31"/>
      <c r="E7" s="31">
        <f t="shared" si="0"/>
        <v>0</v>
      </c>
    </row>
    <row r="8" spans="1:5" ht="15">
      <c r="A8" s="30" t="s">
        <v>31</v>
      </c>
      <c r="B8" s="31">
        <v>150000</v>
      </c>
      <c r="C8" s="31">
        <v>30000</v>
      </c>
      <c r="D8" s="31">
        <v>30000</v>
      </c>
      <c r="E8" s="31">
        <f t="shared" si="0"/>
        <v>210000</v>
      </c>
    </row>
    <row r="9" spans="1:5" ht="32.25" customHeight="1">
      <c r="A9" s="33" t="s">
        <v>32</v>
      </c>
      <c r="B9" s="31">
        <v>650000</v>
      </c>
      <c r="C9" s="31">
        <v>650000</v>
      </c>
      <c r="D9" s="31">
        <v>650000</v>
      </c>
      <c r="E9" s="31">
        <f t="shared" si="0"/>
        <v>1950000</v>
      </c>
    </row>
    <row r="10" spans="1:5" ht="20.25" customHeight="1">
      <c r="A10" s="30" t="s">
        <v>33</v>
      </c>
      <c r="B10" s="31"/>
      <c r="C10" s="31"/>
      <c r="D10" s="31"/>
      <c r="E10" s="31">
        <f t="shared" si="0"/>
        <v>0</v>
      </c>
    </row>
    <row r="11" spans="1:5" ht="19.5" customHeight="1">
      <c r="A11" s="30" t="s">
        <v>34</v>
      </c>
      <c r="B11" s="31"/>
      <c r="C11" s="31"/>
      <c r="D11" s="31"/>
      <c r="E11" s="31">
        <f t="shared" si="0"/>
        <v>0</v>
      </c>
    </row>
    <row r="12" spans="1:5" ht="15.75" customHeight="1">
      <c r="A12" s="33" t="s">
        <v>408</v>
      </c>
      <c r="B12" s="31"/>
      <c r="C12" s="31"/>
      <c r="D12" s="31"/>
      <c r="E12" s="31">
        <f t="shared" si="0"/>
        <v>0</v>
      </c>
    </row>
    <row r="13" spans="1:5" s="36" customFormat="1" ht="14.25">
      <c r="A13" s="34" t="s">
        <v>47</v>
      </c>
      <c r="B13" s="35">
        <f>SUM(B6:B12)</f>
        <v>5300000</v>
      </c>
      <c r="C13" s="35">
        <f>SUM(C6:C12)</f>
        <v>5180000</v>
      </c>
      <c r="D13" s="35">
        <f>SUM(D6:D12)</f>
        <v>5180000</v>
      </c>
      <c r="E13" s="35">
        <f>SUM(E6:E12)</f>
        <v>15660000</v>
      </c>
    </row>
    <row r="14" spans="1:5" ht="15">
      <c r="A14" s="34" t="s">
        <v>48</v>
      </c>
      <c r="B14" s="35">
        <f>ROUNDDOWN(B13*0.5,0)</f>
        <v>2650000</v>
      </c>
      <c r="C14" s="35">
        <f>ROUNDDOWN(C13*0.5,0)</f>
        <v>2590000</v>
      </c>
      <c r="D14" s="35">
        <f>ROUNDDOWN(D13*0.5,0)</f>
        <v>2590000</v>
      </c>
      <c r="E14" s="35">
        <f t="shared" si="0"/>
        <v>7830000</v>
      </c>
    </row>
    <row r="15" spans="1:5" ht="19.5" customHeight="1">
      <c r="A15" s="33" t="s">
        <v>36</v>
      </c>
      <c r="B15" s="31"/>
      <c r="C15" s="31"/>
      <c r="D15" s="31"/>
      <c r="E15" s="31">
        <f t="shared" si="0"/>
        <v>0</v>
      </c>
    </row>
    <row r="16" spans="1:5" ht="20.25" customHeight="1">
      <c r="A16" s="33" t="s">
        <v>43</v>
      </c>
      <c r="B16" s="31"/>
      <c r="C16" s="31"/>
      <c r="D16" s="31"/>
      <c r="E16" s="31">
        <f t="shared" si="0"/>
        <v>0</v>
      </c>
    </row>
    <row r="17" spans="1:5" ht="17.25" customHeight="1">
      <c r="A17" s="33" t="s">
        <v>38</v>
      </c>
      <c r="B17" s="31"/>
      <c r="C17" s="31"/>
      <c r="D17" s="31"/>
      <c r="E17" s="31">
        <f t="shared" si="0"/>
        <v>0</v>
      </c>
    </row>
    <row r="18" spans="1:5" ht="14.25" customHeight="1">
      <c r="A18" s="30" t="s">
        <v>39</v>
      </c>
      <c r="B18" s="31"/>
      <c r="C18" s="31"/>
      <c r="D18" s="31"/>
      <c r="E18" s="31">
        <f t="shared" si="0"/>
        <v>0</v>
      </c>
    </row>
    <row r="19" spans="1:5" ht="15">
      <c r="A19" s="30" t="s">
        <v>40</v>
      </c>
      <c r="B19" s="31"/>
      <c r="C19" s="31"/>
      <c r="D19" s="31"/>
      <c r="E19" s="31">
        <f t="shared" si="0"/>
        <v>0</v>
      </c>
    </row>
    <row r="20" spans="1:5" ht="15">
      <c r="A20" s="30" t="s">
        <v>44</v>
      </c>
      <c r="B20" s="31"/>
      <c r="C20" s="31"/>
      <c r="D20" s="31"/>
      <c r="E20" s="31">
        <f t="shared" si="0"/>
        <v>0</v>
      </c>
    </row>
    <row r="21" spans="1:5" ht="24">
      <c r="A21" s="33" t="s">
        <v>99</v>
      </c>
      <c r="B21" s="31"/>
      <c r="C21" s="31"/>
      <c r="D21" s="31"/>
      <c r="E21" s="31">
        <f t="shared" si="0"/>
        <v>0</v>
      </c>
    </row>
    <row r="22" spans="1:5" s="36" customFormat="1" ht="18" customHeight="1">
      <c r="A22" s="37" t="s">
        <v>51</v>
      </c>
      <c r="B22" s="35">
        <f>SUM(B15:B21)</f>
        <v>0</v>
      </c>
      <c r="C22" s="35">
        <f>SUM(C15:C21)</f>
        <v>0</v>
      </c>
      <c r="D22" s="35">
        <f>SUM(D15:D21)</f>
        <v>0</v>
      </c>
      <c r="E22" s="35">
        <f>SUM(E15:E21)</f>
        <v>0</v>
      </c>
    </row>
    <row r="23" spans="1:5" s="36" customFormat="1" ht="18.75" customHeight="1">
      <c r="A23" s="37" t="s">
        <v>52</v>
      </c>
      <c r="B23" s="35">
        <f>B14-B22</f>
        <v>2650000</v>
      </c>
      <c r="C23" s="35">
        <f>C14-C22</f>
        <v>2590000</v>
      </c>
      <c r="D23" s="35">
        <f>D14-D22</f>
        <v>2590000</v>
      </c>
      <c r="E23" s="35">
        <f>E14-E22</f>
        <v>7830000</v>
      </c>
    </row>
    <row r="24" spans="1:5" s="36" customFormat="1" ht="25.5" customHeight="1">
      <c r="A24" s="38" t="s">
        <v>64</v>
      </c>
      <c r="B24" s="35">
        <v>20797173</v>
      </c>
      <c r="C24" s="35"/>
      <c r="D24" s="35"/>
      <c r="E24" s="35">
        <f>SUM(B24:D24)</f>
        <v>20797173</v>
      </c>
    </row>
    <row r="25" spans="1:5" s="36" customFormat="1" ht="18.75" customHeight="1">
      <c r="A25" s="97"/>
      <c r="B25" s="98"/>
      <c r="C25" s="98"/>
      <c r="D25" s="98"/>
      <c r="E25" s="98"/>
    </row>
    <row r="26" spans="1:5" s="36" customFormat="1" ht="27.75" customHeight="1">
      <c r="A26" s="263" t="s">
        <v>399</v>
      </c>
      <c r="B26" s="263"/>
      <c r="C26" s="263"/>
      <c r="D26" s="263"/>
      <c r="E26" s="263"/>
    </row>
    <row r="27" ht="18.75" customHeight="1"/>
    <row r="28" ht="15">
      <c r="A28" s="99" t="s">
        <v>633</v>
      </c>
    </row>
    <row r="29" spans="1:3" ht="15">
      <c r="A29" s="39" t="s">
        <v>551</v>
      </c>
      <c r="C29" s="65"/>
    </row>
    <row r="30" ht="15">
      <c r="C30" s="65"/>
    </row>
    <row r="31" spans="1:4" ht="15">
      <c r="A31" s="65" t="s">
        <v>634</v>
      </c>
      <c r="B31" s="28"/>
      <c r="D31" s="65" t="s">
        <v>552</v>
      </c>
    </row>
    <row r="32" spans="1:4" ht="15">
      <c r="A32" s="65" t="s">
        <v>635</v>
      </c>
      <c r="B32" s="28"/>
      <c r="D32" s="65" t="s">
        <v>87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42.28125" style="28" customWidth="1"/>
    <col min="2" max="5" width="9.7109375" style="32" customWidth="1"/>
    <col min="6" max="16384" width="9.140625" style="32" customWidth="1"/>
  </cols>
  <sheetData>
    <row r="1" spans="1:5" s="25" customFormat="1" ht="21.75" customHeight="1">
      <c r="A1" s="264" t="s">
        <v>398</v>
      </c>
      <c r="B1" s="264"/>
      <c r="C1" s="264"/>
      <c r="D1" s="264"/>
      <c r="E1" s="264"/>
    </row>
    <row r="2" spans="1:5" s="25" customFormat="1" ht="14.25" customHeight="1">
      <c r="A2" s="119"/>
      <c r="B2" s="119"/>
      <c r="C2" s="119"/>
      <c r="D2" s="119"/>
      <c r="E2" s="119"/>
    </row>
    <row r="3" spans="1:5" s="25" customFormat="1" ht="27" customHeight="1">
      <c r="A3" s="264" t="s">
        <v>122</v>
      </c>
      <c r="B3" s="264"/>
      <c r="C3" s="264"/>
      <c r="D3" s="264"/>
      <c r="E3" s="264"/>
    </row>
    <row r="4" spans="1:5" s="25" customFormat="1" ht="13.5" customHeight="1">
      <c r="A4" s="119"/>
      <c r="B4" s="119"/>
      <c r="C4" s="119"/>
      <c r="D4" s="119"/>
      <c r="E4" s="119"/>
    </row>
    <row r="5" spans="1:5" s="25" customFormat="1" ht="40.5" customHeight="1">
      <c r="A5" s="264" t="s">
        <v>401</v>
      </c>
      <c r="B5" s="264"/>
      <c r="C5" s="264"/>
      <c r="D5" s="264"/>
      <c r="E5" s="264"/>
    </row>
    <row r="6" spans="1:5" s="25" customFormat="1" ht="14.25" customHeight="1">
      <c r="A6" s="26"/>
      <c r="B6" s="26"/>
      <c r="C6" s="26"/>
      <c r="D6" s="26"/>
      <c r="E6" s="26"/>
    </row>
    <row r="7" spans="1:6" s="29" customFormat="1" ht="21.75" customHeight="1">
      <c r="A7" s="117" t="s">
        <v>9</v>
      </c>
      <c r="B7" s="27" t="s">
        <v>46</v>
      </c>
      <c r="C7" s="27" t="s">
        <v>100</v>
      </c>
      <c r="D7" s="27" t="s">
        <v>388</v>
      </c>
      <c r="E7" s="27" t="s">
        <v>5</v>
      </c>
      <c r="F7" s="28"/>
    </row>
    <row r="8" spans="1:5" ht="15">
      <c r="A8" s="30" t="s">
        <v>29</v>
      </c>
      <c r="B8" s="31"/>
      <c r="C8" s="31"/>
      <c r="D8" s="31"/>
      <c r="E8" s="31">
        <f aca="true" t="shared" si="0" ref="E8:E32">SUM(B8:D8)</f>
        <v>0</v>
      </c>
    </row>
    <row r="9" spans="1:5" ht="15">
      <c r="A9" s="30" t="s">
        <v>30</v>
      </c>
      <c r="B9" s="31"/>
      <c r="C9" s="31"/>
      <c r="D9" s="31"/>
      <c r="E9" s="31">
        <f t="shared" si="0"/>
        <v>0</v>
      </c>
    </row>
    <row r="10" spans="1:5" ht="15">
      <c r="A10" s="30" t="s">
        <v>31</v>
      </c>
      <c r="B10" s="31"/>
      <c r="C10" s="31"/>
      <c r="D10" s="31"/>
      <c r="E10" s="31">
        <f t="shared" si="0"/>
        <v>0</v>
      </c>
    </row>
    <row r="11" spans="1:5" ht="32.25" customHeight="1">
      <c r="A11" s="33" t="s">
        <v>32</v>
      </c>
      <c r="B11" s="31"/>
      <c r="C11" s="31"/>
      <c r="D11" s="31"/>
      <c r="E11" s="31">
        <f t="shared" si="0"/>
        <v>0</v>
      </c>
    </row>
    <row r="12" spans="1:5" ht="20.25" customHeight="1">
      <c r="A12" s="30" t="s">
        <v>33</v>
      </c>
      <c r="B12" s="31"/>
      <c r="C12" s="31"/>
      <c r="D12" s="31"/>
      <c r="E12" s="31">
        <f t="shared" si="0"/>
        <v>0</v>
      </c>
    </row>
    <row r="13" spans="1:5" ht="19.5" customHeight="1">
      <c r="A13" s="30" t="s">
        <v>34</v>
      </c>
      <c r="B13" s="31"/>
      <c r="C13" s="31"/>
      <c r="D13" s="31"/>
      <c r="E13" s="31">
        <f t="shared" si="0"/>
        <v>0</v>
      </c>
    </row>
    <row r="14" spans="1:5" ht="15.75" customHeight="1">
      <c r="A14" s="33" t="s">
        <v>35</v>
      </c>
      <c r="B14" s="31"/>
      <c r="C14" s="31"/>
      <c r="D14" s="31"/>
      <c r="E14" s="31">
        <f t="shared" si="0"/>
        <v>0</v>
      </c>
    </row>
    <row r="15" spans="1:5" s="36" customFormat="1" ht="14.25">
      <c r="A15" s="34" t="s">
        <v>47</v>
      </c>
      <c r="B15" s="35">
        <f>SUM(B8:B14)</f>
        <v>0</v>
      </c>
      <c r="C15" s="35">
        <f>SUM(C8:C14)</f>
        <v>0</v>
      </c>
      <c r="D15" s="35">
        <f>SUM(D8:D14)</f>
        <v>0</v>
      </c>
      <c r="E15" s="35">
        <f>SUM(E8:E14)</f>
        <v>0</v>
      </c>
    </row>
    <row r="16" spans="1:5" ht="15">
      <c r="A16" s="34" t="s">
        <v>48</v>
      </c>
      <c r="B16" s="23">
        <f>ROUNDDOWN(B15*0.5,0)</f>
        <v>0</v>
      </c>
      <c r="C16" s="23">
        <f>ROUNDDOWN(C15*0.5,0)</f>
        <v>0</v>
      </c>
      <c r="D16" s="23">
        <f>ROUNDDOWN(D15*0.5,0)</f>
        <v>0</v>
      </c>
      <c r="E16" s="35">
        <f t="shared" si="0"/>
        <v>0</v>
      </c>
    </row>
    <row r="17" spans="1:5" s="36" customFormat="1" ht="24">
      <c r="A17" s="37" t="s">
        <v>49</v>
      </c>
      <c r="B17" s="35">
        <f>SUM(B18:B24)</f>
        <v>0</v>
      </c>
      <c r="C17" s="35">
        <f>SUM(C18:C24)</f>
        <v>0</v>
      </c>
      <c r="D17" s="35">
        <f>SUM(D18:D24)</f>
        <v>0</v>
      </c>
      <c r="E17" s="35">
        <f>SUM(E18:E24)</f>
        <v>0</v>
      </c>
    </row>
    <row r="18" spans="1:5" ht="20.25" customHeight="1">
      <c r="A18" s="33" t="s">
        <v>36</v>
      </c>
      <c r="B18" s="31"/>
      <c r="C18" s="31"/>
      <c r="D18" s="31"/>
      <c r="E18" s="31">
        <f t="shared" si="0"/>
        <v>0</v>
      </c>
    </row>
    <row r="19" spans="1:5" ht="15">
      <c r="A19" s="30" t="s">
        <v>37</v>
      </c>
      <c r="B19" s="31"/>
      <c r="C19" s="31"/>
      <c r="D19" s="31"/>
      <c r="E19" s="31">
        <f t="shared" si="0"/>
        <v>0</v>
      </c>
    </row>
    <row r="20" spans="1:5" ht="15.75" customHeight="1">
      <c r="A20" s="33" t="s">
        <v>38</v>
      </c>
      <c r="B20" s="31"/>
      <c r="C20" s="31"/>
      <c r="D20" s="31"/>
      <c r="E20" s="31">
        <f t="shared" si="0"/>
        <v>0</v>
      </c>
    </row>
    <row r="21" spans="1:5" ht="15">
      <c r="A21" s="30" t="s">
        <v>39</v>
      </c>
      <c r="B21" s="31"/>
      <c r="C21" s="31"/>
      <c r="D21" s="31"/>
      <c r="E21" s="31">
        <f t="shared" si="0"/>
        <v>0</v>
      </c>
    </row>
    <row r="22" spans="1:5" ht="15">
      <c r="A22" s="30" t="s">
        <v>40</v>
      </c>
      <c r="B22" s="31"/>
      <c r="C22" s="31"/>
      <c r="D22" s="31"/>
      <c r="E22" s="31">
        <f t="shared" si="0"/>
        <v>0</v>
      </c>
    </row>
    <row r="23" spans="1:5" ht="15">
      <c r="A23" s="30" t="s">
        <v>41</v>
      </c>
      <c r="B23" s="31"/>
      <c r="C23" s="31"/>
      <c r="D23" s="31"/>
      <c r="E23" s="31">
        <f t="shared" si="0"/>
        <v>0</v>
      </c>
    </row>
    <row r="24" spans="1:5" ht="18.75" customHeight="1">
      <c r="A24" s="33" t="s">
        <v>42</v>
      </c>
      <c r="B24" s="31"/>
      <c r="C24" s="31"/>
      <c r="D24" s="31"/>
      <c r="E24" s="31">
        <f t="shared" si="0"/>
        <v>0</v>
      </c>
    </row>
    <row r="25" spans="1:5" s="36" customFormat="1" ht="25.5" customHeight="1">
      <c r="A25" s="38" t="s">
        <v>50</v>
      </c>
      <c r="B25" s="35">
        <f>SUM(B26:B32)</f>
        <v>0</v>
      </c>
      <c r="C25" s="35">
        <f>SUM(C26:C32)</f>
        <v>0</v>
      </c>
      <c r="D25" s="35">
        <f>SUM(D26:D32)</f>
        <v>0</v>
      </c>
      <c r="E25" s="35">
        <f>SUM(E26:E32)</f>
        <v>0</v>
      </c>
    </row>
    <row r="26" spans="1:5" ht="19.5" customHeight="1">
      <c r="A26" s="33" t="s">
        <v>36</v>
      </c>
      <c r="B26" s="31"/>
      <c r="C26" s="31"/>
      <c r="D26" s="31"/>
      <c r="E26" s="31">
        <f t="shared" si="0"/>
        <v>0</v>
      </c>
    </row>
    <row r="27" spans="1:5" ht="20.25" customHeight="1">
      <c r="A27" s="33" t="s">
        <v>43</v>
      </c>
      <c r="B27" s="31"/>
      <c r="C27" s="31"/>
      <c r="D27" s="31"/>
      <c r="E27" s="31">
        <f t="shared" si="0"/>
        <v>0</v>
      </c>
    </row>
    <row r="28" spans="1:5" ht="17.25" customHeight="1">
      <c r="A28" s="33" t="s">
        <v>38</v>
      </c>
      <c r="B28" s="31"/>
      <c r="C28" s="31"/>
      <c r="D28" s="31"/>
      <c r="E28" s="31">
        <f t="shared" si="0"/>
        <v>0</v>
      </c>
    </row>
    <row r="29" spans="1:5" ht="14.25" customHeight="1">
      <c r="A29" s="30" t="s">
        <v>39</v>
      </c>
      <c r="B29" s="31"/>
      <c r="C29" s="31"/>
      <c r="D29" s="31"/>
      <c r="E29" s="31">
        <f t="shared" si="0"/>
        <v>0</v>
      </c>
    </row>
    <row r="30" spans="1:5" ht="15">
      <c r="A30" s="30" t="s">
        <v>40</v>
      </c>
      <c r="B30" s="31"/>
      <c r="C30" s="31"/>
      <c r="D30" s="31"/>
      <c r="E30" s="31">
        <f t="shared" si="0"/>
        <v>0</v>
      </c>
    </row>
    <row r="31" spans="1:5" ht="15">
      <c r="A31" s="30" t="s">
        <v>44</v>
      </c>
      <c r="B31" s="31"/>
      <c r="C31" s="31"/>
      <c r="D31" s="31"/>
      <c r="E31" s="31">
        <f t="shared" si="0"/>
        <v>0</v>
      </c>
    </row>
    <row r="32" spans="1:5" ht="15">
      <c r="A32" s="33" t="s">
        <v>42</v>
      </c>
      <c r="B32" s="31"/>
      <c r="C32" s="31"/>
      <c r="D32" s="31"/>
      <c r="E32" s="31">
        <f t="shared" si="0"/>
        <v>0</v>
      </c>
    </row>
    <row r="33" spans="1:5" s="36" customFormat="1" ht="18" customHeight="1">
      <c r="A33" s="37" t="s">
        <v>51</v>
      </c>
      <c r="B33" s="35">
        <f>B17+B25</f>
        <v>0</v>
      </c>
      <c r="C33" s="35">
        <f>C17+C25</f>
        <v>0</v>
      </c>
      <c r="D33" s="35">
        <f>D17+D25</f>
        <v>0</v>
      </c>
      <c r="E33" s="35">
        <f>E17+E25</f>
        <v>0</v>
      </c>
    </row>
    <row r="34" spans="1:5" s="36" customFormat="1" ht="18.75" customHeight="1">
      <c r="A34" s="37" t="s">
        <v>52</v>
      </c>
      <c r="B34" s="35">
        <f>B16-B33</f>
        <v>0</v>
      </c>
      <c r="C34" s="35">
        <f>C16-C33</f>
        <v>0</v>
      </c>
      <c r="D34" s="35">
        <f>D16-D33</f>
        <v>0</v>
      </c>
      <c r="E34" s="35">
        <f>E16-E33</f>
        <v>0</v>
      </c>
    </row>
    <row r="35" spans="1:5" s="36" customFormat="1" ht="18.75" customHeight="1">
      <c r="A35" s="97"/>
      <c r="B35" s="98"/>
      <c r="C35" s="98"/>
      <c r="D35" s="98"/>
      <c r="E35" s="98"/>
    </row>
    <row r="36" spans="1:5" s="36" customFormat="1" ht="27.75" customHeight="1">
      <c r="A36" s="263" t="s">
        <v>399</v>
      </c>
      <c r="B36" s="263"/>
      <c r="C36" s="263"/>
      <c r="D36" s="263"/>
      <c r="E36" s="263"/>
    </row>
    <row r="37" ht="18.75" customHeight="1"/>
    <row r="38" ht="15">
      <c r="A38" s="99" t="s">
        <v>400</v>
      </c>
    </row>
    <row r="39" spans="1:3" ht="15">
      <c r="A39" s="39" t="s">
        <v>123</v>
      </c>
      <c r="C39" s="65"/>
    </row>
    <row r="40" ht="15">
      <c r="C40" s="65" t="s">
        <v>124</v>
      </c>
    </row>
    <row r="41" ht="15">
      <c r="C41" s="65" t="s">
        <v>87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3.28125" style="0" customWidth="1"/>
    <col min="2" max="2" width="3.00390625" style="0" customWidth="1"/>
    <col min="3" max="4" width="9.7109375" style="0" customWidth="1"/>
    <col min="6" max="6" width="3.140625" style="0" customWidth="1"/>
    <col min="7" max="7" width="14.7109375" style="0" customWidth="1"/>
    <col min="8" max="8" width="7.28125" style="0" customWidth="1"/>
    <col min="9" max="9" width="11.421875" style="0" customWidth="1"/>
    <col min="10" max="10" width="9.7109375" style="0" customWidth="1"/>
  </cols>
  <sheetData>
    <row r="1" spans="1:10" s="159" customFormat="1" ht="37.5" customHeight="1">
      <c r="A1" s="223" t="s">
        <v>678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7:10" s="159" customFormat="1" ht="16.5">
      <c r="G2" s="158"/>
      <c r="H2" s="158"/>
      <c r="I2" s="160" t="s">
        <v>657</v>
      </c>
      <c r="J2" s="158"/>
    </row>
    <row r="3" spans="6:10" s="159" customFormat="1" ht="16.5">
      <c r="F3" s="160"/>
      <c r="G3" s="158"/>
      <c r="H3" s="158"/>
      <c r="I3" s="158"/>
      <c r="J3" s="158"/>
    </row>
    <row r="4" spans="1:10" s="159" customFormat="1" ht="16.5">
      <c r="A4" s="185" t="s">
        <v>653</v>
      </c>
      <c r="B4" s="185"/>
      <c r="C4" s="185"/>
      <c r="D4" s="185"/>
      <c r="E4" s="185"/>
      <c r="F4" s="186"/>
      <c r="G4" s="185"/>
      <c r="H4" s="185"/>
      <c r="I4" s="185"/>
      <c r="J4" s="186"/>
    </row>
    <row r="5" spans="1:10" s="159" customFormat="1" ht="16.5">
      <c r="A5" s="163" t="s">
        <v>654</v>
      </c>
      <c r="B5" s="163"/>
      <c r="C5" s="163"/>
      <c r="D5" s="163"/>
      <c r="E5" s="163"/>
      <c r="F5" s="164"/>
      <c r="G5" s="163" t="s">
        <v>655</v>
      </c>
      <c r="H5" s="163"/>
      <c r="I5" s="163"/>
      <c r="J5" s="164"/>
    </row>
    <row r="6" spans="1:10" s="159" customFormat="1" ht="16.5">
      <c r="A6" s="187" t="s">
        <v>652</v>
      </c>
      <c r="B6" s="163"/>
      <c r="C6" s="163"/>
      <c r="D6" s="163"/>
      <c r="E6" s="163"/>
      <c r="F6" s="188"/>
      <c r="G6" s="168"/>
      <c r="H6" s="168"/>
      <c r="I6" s="168"/>
      <c r="J6" s="178"/>
    </row>
    <row r="7" spans="1:10" s="159" customFormat="1" ht="16.5">
      <c r="A7" s="187"/>
      <c r="B7" s="171" t="s">
        <v>664</v>
      </c>
      <c r="C7" s="168"/>
      <c r="D7" s="168"/>
      <c r="E7" s="172"/>
      <c r="F7" s="188"/>
      <c r="G7" s="2"/>
      <c r="H7" s="168"/>
      <c r="I7" s="168"/>
      <c r="J7" s="178"/>
    </row>
    <row r="8" spans="1:8" s="159" customFormat="1" ht="16.5" customHeight="1">
      <c r="A8" s="168"/>
      <c r="B8" s="168"/>
      <c r="C8" s="200" t="s">
        <v>662</v>
      </c>
      <c r="D8" s="200"/>
      <c r="E8" s="201">
        <v>74322</v>
      </c>
      <c r="F8" s="198"/>
      <c r="G8" s="199"/>
      <c r="H8" s="199"/>
    </row>
    <row r="9" spans="3:8" s="159" customFormat="1" ht="21.75" customHeight="1">
      <c r="C9" s="202" t="s">
        <v>663</v>
      </c>
      <c r="D9" s="202"/>
      <c r="E9" s="203">
        <v>20067</v>
      </c>
      <c r="F9" s="160"/>
      <c r="G9" s="199"/>
      <c r="H9" s="199"/>
    </row>
    <row r="10" spans="6:10" s="159" customFormat="1" ht="31.5" customHeight="1">
      <c r="F10" s="160"/>
      <c r="G10" s="224" t="s">
        <v>669</v>
      </c>
      <c r="H10" s="224"/>
      <c r="I10" s="224"/>
      <c r="J10" s="190">
        <v>5133</v>
      </c>
    </row>
    <row r="11" spans="6:10" s="159" customFormat="1" ht="33" customHeight="1">
      <c r="F11" s="160"/>
      <c r="G11" s="224" t="s">
        <v>668</v>
      </c>
      <c r="H11" s="224"/>
      <c r="I11" s="224"/>
      <c r="J11" s="190">
        <v>89256</v>
      </c>
    </row>
    <row r="12" spans="1:10" s="159" customFormat="1" ht="16.5">
      <c r="A12" s="187"/>
      <c r="B12" s="171" t="s">
        <v>675</v>
      </c>
      <c r="C12" s="168"/>
      <c r="D12" s="168"/>
      <c r="E12" s="172"/>
      <c r="F12" s="188"/>
      <c r="G12" s="2"/>
      <c r="H12" s="168"/>
      <c r="I12" s="168"/>
      <c r="J12" s="178"/>
    </row>
    <row r="13" spans="1:8" s="159" customFormat="1" ht="16.5" customHeight="1">
      <c r="A13" s="168"/>
      <c r="B13" s="168"/>
      <c r="C13" s="200" t="s">
        <v>662</v>
      </c>
      <c r="D13" s="200"/>
      <c r="E13" s="201">
        <v>15748</v>
      </c>
      <c r="F13" s="198"/>
      <c r="G13" s="199"/>
      <c r="H13" s="199"/>
    </row>
    <row r="14" spans="3:8" s="159" customFormat="1" ht="21.75" customHeight="1">
      <c r="C14" s="202" t="s">
        <v>663</v>
      </c>
      <c r="D14" s="202"/>
      <c r="E14" s="203">
        <v>4252</v>
      </c>
      <c r="F14" s="160"/>
      <c r="G14" s="199"/>
      <c r="H14" s="199"/>
    </row>
    <row r="15" spans="6:10" s="159" customFormat="1" ht="31.5" customHeight="1">
      <c r="F15" s="160"/>
      <c r="G15" s="227" t="s">
        <v>676</v>
      </c>
      <c r="H15" s="227"/>
      <c r="I15" s="227"/>
      <c r="J15" s="204"/>
    </row>
    <row r="16" spans="6:10" s="159" customFormat="1" ht="21.75" customHeight="1">
      <c r="F16" s="160"/>
      <c r="G16" s="228" t="s">
        <v>677</v>
      </c>
      <c r="H16" s="224"/>
      <c r="I16" s="224"/>
      <c r="J16" s="190">
        <v>20000</v>
      </c>
    </row>
    <row r="17" spans="6:10" s="159" customFormat="1" ht="16.5">
      <c r="F17" s="160"/>
      <c r="G17" s="158"/>
      <c r="H17" s="158"/>
      <c r="I17" s="158"/>
      <c r="J17" s="158"/>
    </row>
    <row r="18" spans="1:10" s="159" customFormat="1" ht="20.25">
      <c r="A18" s="229" t="s">
        <v>648</v>
      </c>
      <c r="B18" s="229"/>
      <c r="C18" s="229"/>
      <c r="D18" s="229"/>
      <c r="E18" s="229"/>
      <c r="F18" s="229"/>
      <c r="G18" s="229"/>
      <c r="H18" s="229"/>
      <c r="I18" s="229"/>
      <c r="J18" s="229"/>
    </row>
    <row r="19" spans="1:10" s="159" customFormat="1" ht="18.75">
      <c r="A19" s="230" t="s">
        <v>649</v>
      </c>
      <c r="B19" s="230"/>
      <c r="C19" s="230"/>
      <c r="D19" s="230"/>
      <c r="E19" s="230"/>
      <c r="F19" s="230"/>
      <c r="G19" s="230"/>
      <c r="H19" s="230"/>
      <c r="I19" s="230"/>
      <c r="J19" s="230"/>
    </row>
    <row r="20" spans="1:10" s="159" customFormat="1" ht="18.75">
      <c r="A20" s="230" t="s">
        <v>672</v>
      </c>
      <c r="B20" s="230"/>
      <c r="C20" s="230"/>
      <c r="D20" s="230"/>
      <c r="E20" s="230"/>
      <c r="F20" s="230"/>
      <c r="G20" s="230"/>
      <c r="H20" s="230"/>
      <c r="I20" s="230"/>
      <c r="J20" s="230"/>
    </row>
    <row r="21" spans="1:10" s="159" customFormat="1" ht="18.75">
      <c r="A21" s="152"/>
      <c r="B21" s="152"/>
      <c r="C21" s="152"/>
      <c r="D21" s="152"/>
      <c r="E21" s="152"/>
      <c r="F21" s="153"/>
      <c r="G21" s="152"/>
      <c r="H21" s="152"/>
      <c r="I21" s="154" t="s">
        <v>650</v>
      </c>
      <c r="J21" s="153"/>
    </row>
    <row r="22" spans="1:10" s="159" customFormat="1" ht="18.75">
      <c r="A22" s="155"/>
      <c r="B22" s="155"/>
      <c r="C22" s="155"/>
      <c r="D22" s="155"/>
      <c r="E22" s="155"/>
      <c r="F22" s="156"/>
      <c r="G22" s="155"/>
      <c r="H22" s="155"/>
      <c r="I22" s="155"/>
      <c r="J22" s="156"/>
    </row>
    <row r="23" spans="1:10" s="159" customFormat="1" ht="16.5">
      <c r="A23" s="163" t="s">
        <v>651</v>
      </c>
      <c r="B23" s="163"/>
      <c r="C23" s="163"/>
      <c r="D23" s="163"/>
      <c r="E23" s="163"/>
      <c r="F23" s="164"/>
      <c r="G23" s="163"/>
      <c r="H23" s="163"/>
      <c r="I23" s="163"/>
      <c r="J23" s="164"/>
    </row>
    <row r="24" spans="1:10" s="159" customFormat="1" ht="16.5">
      <c r="A24" s="2"/>
      <c r="B24" s="162" t="s">
        <v>660</v>
      </c>
      <c r="C24" s="162"/>
      <c r="D24" s="162"/>
      <c r="E24" s="162"/>
      <c r="F24" s="165"/>
      <c r="G24" s="165"/>
      <c r="H24" s="165"/>
      <c r="I24" s="165">
        <v>-270138</v>
      </c>
      <c r="J24" s="166"/>
    </row>
    <row r="25" spans="1:10" s="159" customFormat="1" ht="16.5">
      <c r="A25" s="171"/>
      <c r="B25" s="168"/>
      <c r="C25" s="168"/>
      <c r="D25" s="168"/>
      <c r="E25" s="168"/>
      <c r="F25" s="172"/>
      <c r="G25" s="173"/>
      <c r="H25" s="2"/>
      <c r="I25" s="2"/>
      <c r="J25" s="170"/>
    </row>
    <row r="26" spans="1:10" s="159" customFormat="1" ht="16.5">
      <c r="A26" s="174" t="s">
        <v>652</v>
      </c>
      <c r="B26" s="175"/>
      <c r="C26" s="175"/>
      <c r="D26" s="175"/>
      <c r="E26" s="175"/>
      <c r="F26" s="176"/>
      <c r="G26" s="177"/>
      <c r="H26" s="163"/>
      <c r="I26" s="163"/>
      <c r="J26" s="178"/>
    </row>
    <row r="27" spans="1:10" s="159" customFormat="1" ht="16.5">
      <c r="A27" s="2"/>
      <c r="B27" s="189" t="s">
        <v>659</v>
      </c>
      <c r="C27" s="162"/>
      <c r="D27" s="162"/>
      <c r="E27" s="162"/>
      <c r="F27" s="180"/>
      <c r="G27" s="181"/>
      <c r="H27" s="181"/>
      <c r="I27" s="181">
        <v>-161449</v>
      </c>
      <c r="J27" s="170"/>
    </row>
    <row r="28" spans="1:10" s="159" customFormat="1" ht="16.5">
      <c r="A28" s="2"/>
      <c r="B28" s="171" t="s">
        <v>664</v>
      </c>
      <c r="C28" s="162"/>
      <c r="D28" s="162"/>
      <c r="E28" s="162"/>
      <c r="F28" s="180"/>
      <c r="G28" s="181"/>
      <c r="H28" s="181"/>
      <c r="I28" s="181"/>
      <c r="J28" s="170"/>
    </row>
    <row r="29" spans="1:10" s="159" customFormat="1" ht="16.5">
      <c r="A29" s="2"/>
      <c r="B29" s="171"/>
      <c r="C29" s="162" t="s">
        <v>665</v>
      </c>
      <c r="D29" s="162"/>
      <c r="E29" s="162"/>
      <c r="F29" s="180"/>
      <c r="G29" s="181"/>
      <c r="H29" s="181"/>
      <c r="I29" s="181">
        <v>-85582</v>
      </c>
      <c r="J29" s="170"/>
    </row>
    <row r="30" spans="1:10" s="159" customFormat="1" ht="16.5">
      <c r="A30" s="2"/>
      <c r="B30" s="171"/>
      <c r="C30" s="167" t="s">
        <v>661</v>
      </c>
      <c r="D30" s="167"/>
      <c r="E30" s="167"/>
      <c r="F30" s="182"/>
      <c r="G30" s="183"/>
      <c r="H30" s="183"/>
      <c r="I30" s="183">
        <v>-23107</v>
      </c>
      <c r="J30" s="170"/>
    </row>
    <row r="31" spans="1:10" s="159" customFormat="1" ht="16.5">
      <c r="A31" s="2"/>
      <c r="B31" s="171"/>
      <c r="C31" s="169" t="s">
        <v>658</v>
      </c>
      <c r="D31" s="168"/>
      <c r="E31" s="168"/>
      <c r="F31" s="172"/>
      <c r="G31" s="179"/>
      <c r="H31" s="179"/>
      <c r="I31" s="184">
        <f>SUM(I27:I30)</f>
        <v>-270138</v>
      </c>
      <c r="J31" s="170"/>
    </row>
    <row r="32" spans="1:10" s="159" customFormat="1" ht="16.5">
      <c r="A32" s="2"/>
      <c r="B32" s="171"/>
      <c r="C32" s="168"/>
      <c r="D32" s="168"/>
      <c r="E32" s="168"/>
      <c r="F32" s="172"/>
      <c r="G32" s="179"/>
      <c r="H32" s="179"/>
      <c r="I32" s="179"/>
      <c r="J32" s="170"/>
    </row>
    <row r="33" spans="1:10" s="159" customFormat="1" ht="16.5">
      <c r="A33" s="193" t="s">
        <v>671</v>
      </c>
      <c r="B33" s="191"/>
      <c r="C33" s="191"/>
      <c r="D33" s="191"/>
      <c r="E33" s="191"/>
      <c r="F33" s="192"/>
      <c r="G33" s="191"/>
      <c r="H33" s="194"/>
      <c r="I33" s="195"/>
      <c r="J33" s="170"/>
    </row>
    <row r="34" spans="1:10" s="159" customFormat="1" ht="16.5">
      <c r="A34" s="193"/>
      <c r="B34" s="191"/>
      <c r="C34" s="191"/>
      <c r="D34" s="191"/>
      <c r="E34" s="191"/>
      <c r="F34" s="192"/>
      <c r="G34" s="191"/>
      <c r="H34" s="194"/>
      <c r="I34" s="195"/>
      <c r="J34" s="170"/>
    </row>
    <row r="35" spans="1:10" s="159" customFormat="1" ht="16.5">
      <c r="A35" s="2"/>
      <c r="B35" s="2"/>
      <c r="C35" s="2"/>
      <c r="D35" s="2"/>
      <c r="E35" s="2"/>
      <c r="F35" s="166"/>
      <c r="G35" s="2"/>
      <c r="H35" s="2"/>
      <c r="I35" s="2"/>
      <c r="J35" s="170"/>
    </row>
    <row r="36" spans="1:10" s="159" customFormat="1" ht="16.5">
      <c r="A36" s="193"/>
      <c r="B36" s="191"/>
      <c r="C36" s="191"/>
      <c r="D36" s="191"/>
      <c r="E36" s="191"/>
      <c r="F36" s="192"/>
      <c r="G36" s="196"/>
      <c r="H36" s="226" t="s">
        <v>656</v>
      </c>
      <c r="I36" s="226"/>
      <c r="J36" s="170"/>
    </row>
    <row r="37" spans="1:10" s="161" customFormat="1" ht="16.5">
      <c r="A37" s="193"/>
      <c r="B37" s="191"/>
      <c r="C37" s="191"/>
      <c r="D37" s="191"/>
      <c r="E37" s="191"/>
      <c r="F37" s="192"/>
      <c r="G37" s="191"/>
      <c r="H37" s="226" t="s">
        <v>87</v>
      </c>
      <c r="I37" s="226"/>
      <c r="J37" s="170"/>
    </row>
    <row r="38" spans="1:10" s="161" customFormat="1" ht="16.5">
      <c r="A38" s="193"/>
      <c r="B38" s="191"/>
      <c r="C38" s="191"/>
      <c r="D38" s="191"/>
      <c r="E38" s="191"/>
      <c r="F38" s="192"/>
      <c r="G38" s="191"/>
      <c r="H38" s="197"/>
      <c r="I38" s="197"/>
      <c r="J38" s="170"/>
    </row>
  </sheetData>
  <sheetProtection/>
  <mergeCells count="10">
    <mergeCell ref="H36:I36"/>
    <mergeCell ref="H37:I37"/>
    <mergeCell ref="G15:I15"/>
    <mergeCell ref="G16:I16"/>
    <mergeCell ref="G10:I10"/>
    <mergeCell ref="A1:J1"/>
    <mergeCell ref="G11:I11"/>
    <mergeCell ref="A18:J18"/>
    <mergeCell ref="A19:J19"/>
    <mergeCell ref="A20:J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2.28125" style="0" customWidth="1"/>
    <col min="4" max="4" width="5.57421875" style="0" customWidth="1"/>
    <col min="5" max="5" width="8.00390625" style="0" customWidth="1"/>
    <col min="6" max="6" width="9.7109375" style="42" bestFit="1" customWidth="1"/>
    <col min="8" max="8" width="7.28125" style="0" customWidth="1"/>
    <col min="9" max="9" width="16.7109375" style="0" customWidth="1"/>
    <col min="10" max="10" width="12.00390625" style="42" customWidth="1"/>
  </cols>
  <sheetData>
    <row r="1" spans="1:10" ht="20.25">
      <c r="A1" s="229" t="s">
        <v>648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18.75">
      <c r="A2" s="230" t="s">
        <v>649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1:10" ht="18.75">
      <c r="A3" s="230" t="s">
        <v>667</v>
      </c>
      <c r="B3" s="230"/>
      <c r="C3" s="230"/>
      <c r="D3" s="230"/>
      <c r="E3" s="230"/>
      <c r="F3" s="230"/>
      <c r="G3" s="230"/>
      <c r="H3" s="230"/>
      <c r="I3" s="230"/>
      <c r="J3" s="230"/>
    </row>
    <row r="4" spans="1:10" ht="18.75">
      <c r="A4" s="152"/>
      <c r="B4" s="152"/>
      <c r="C4" s="152"/>
      <c r="D4" s="152"/>
      <c r="E4" s="152"/>
      <c r="F4" s="153"/>
      <c r="G4" s="152"/>
      <c r="H4" s="152"/>
      <c r="I4" s="154" t="s">
        <v>650</v>
      </c>
      <c r="J4" s="153"/>
    </row>
    <row r="5" spans="1:10" ht="18.75">
      <c r="A5" s="155"/>
      <c r="B5" s="155"/>
      <c r="C5" s="155"/>
      <c r="D5" s="155"/>
      <c r="E5" s="155"/>
      <c r="F5" s="156"/>
      <c r="G5" s="155"/>
      <c r="H5" s="155"/>
      <c r="I5" s="155"/>
      <c r="J5" s="156"/>
    </row>
    <row r="6" spans="1:10" ht="15.75">
      <c r="A6" s="163" t="s">
        <v>651</v>
      </c>
      <c r="B6" s="163"/>
      <c r="C6" s="163"/>
      <c r="D6" s="163"/>
      <c r="E6" s="163"/>
      <c r="F6" s="164"/>
      <c r="G6" s="163"/>
      <c r="H6" s="163"/>
      <c r="I6" s="163"/>
      <c r="J6" s="164"/>
    </row>
    <row r="7" spans="1:10" ht="15.75">
      <c r="A7" s="2"/>
      <c r="B7" s="162" t="s">
        <v>660</v>
      </c>
      <c r="C7" s="162"/>
      <c r="D7" s="162"/>
      <c r="E7" s="162"/>
      <c r="F7" s="165"/>
      <c r="G7" s="165"/>
      <c r="H7" s="165"/>
      <c r="I7" s="165">
        <v>-270138</v>
      </c>
      <c r="J7" s="166"/>
    </row>
    <row r="8" spans="1:10" ht="15.75">
      <c r="A8" s="171"/>
      <c r="B8" s="168"/>
      <c r="C8" s="168"/>
      <c r="D8" s="168"/>
      <c r="E8" s="168"/>
      <c r="F8" s="172"/>
      <c r="G8" s="173"/>
      <c r="H8" s="2"/>
      <c r="I8" s="2"/>
      <c r="J8" s="170"/>
    </row>
    <row r="9" spans="1:10" ht="15.75">
      <c r="A9" s="174" t="s">
        <v>652</v>
      </c>
      <c r="B9" s="175"/>
      <c r="C9" s="175"/>
      <c r="D9" s="175"/>
      <c r="E9" s="175"/>
      <c r="F9" s="176"/>
      <c r="G9" s="177"/>
      <c r="H9" s="163"/>
      <c r="I9" s="163"/>
      <c r="J9" s="178"/>
    </row>
    <row r="10" spans="1:10" ht="15.75">
      <c r="A10" s="2"/>
      <c r="B10" s="189" t="s">
        <v>659</v>
      </c>
      <c r="C10" s="162"/>
      <c r="D10" s="162"/>
      <c r="E10" s="162"/>
      <c r="F10" s="180"/>
      <c r="G10" s="181"/>
      <c r="H10" s="181"/>
      <c r="I10" s="181">
        <v>-161449</v>
      </c>
      <c r="J10" s="170"/>
    </row>
    <row r="11" spans="1:10" ht="15.75">
      <c r="A11" s="2"/>
      <c r="B11" s="171" t="s">
        <v>664</v>
      </c>
      <c r="C11" s="162"/>
      <c r="D11" s="162"/>
      <c r="E11" s="162"/>
      <c r="F11" s="180"/>
      <c r="G11" s="181"/>
      <c r="H11" s="181"/>
      <c r="I11" s="181"/>
      <c r="J11" s="170"/>
    </row>
    <row r="12" spans="1:10" ht="15.75">
      <c r="A12" s="2"/>
      <c r="B12" s="171"/>
      <c r="C12" s="162" t="s">
        <v>665</v>
      </c>
      <c r="D12" s="162"/>
      <c r="E12" s="162"/>
      <c r="F12" s="180"/>
      <c r="G12" s="181"/>
      <c r="H12" s="181"/>
      <c r="I12" s="181">
        <v>-85582</v>
      </c>
      <c r="J12" s="170"/>
    </row>
    <row r="13" spans="1:10" ht="15.75">
      <c r="A13" s="2"/>
      <c r="B13" s="171"/>
      <c r="C13" s="167" t="s">
        <v>661</v>
      </c>
      <c r="D13" s="167"/>
      <c r="E13" s="167"/>
      <c r="F13" s="182"/>
      <c r="G13" s="183"/>
      <c r="H13" s="183"/>
      <c r="I13" s="183">
        <v>-23107</v>
      </c>
      <c r="J13" s="170"/>
    </row>
    <row r="14" spans="1:12" ht="18.75" customHeight="1">
      <c r="A14" s="2"/>
      <c r="B14" s="171"/>
      <c r="C14" s="169" t="s">
        <v>658</v>
      </c>
      <c r="D14" s="168"/>
      <c r="E14" s="168"/>
      <c r="F14" s="172"/>
      <c r="G14" s="179"/>
      <c r="H14" s="179"/>
      <c r="I14" s="184">
        <f>SUM(I10:I13)</f>
        <v>-270138</v>
      </c>
      <c r="J14" s="170"/>
      <c r="L14" s="157"/>
    </row>
    <row r="15" spans="1:10" ht="18.75" customHeight="1">
      <c r="A15" s="2"/>
      <c r="B15" s="171"/>
      <c r="C15" s="168"/>
      <c r="D15" s="168"/>
      <c r="E15" s="168"/>
      <c r="F15" s="172"/>
      <c r="G15" s="179"/>
      <c r="H15" s="179"/>
      <c r="I15" s="179"/>
      <c r="J15" s="170"/>
    </row>
    <row r="16" spans="1:10" s="155" customFormat="1" ht="18.75">
      <c r="A16" s="193" t="s">
        <v>666</v>
      </c>
      <c r="B16" s="191"/>
      <c r="C16" s="191"/>
      <c r="D16" s="191"/>
      <c r="E16" s="191"/>
      <c r="F16" s="192"/>
      <c r="G16" s="191"/>
      <c r="H16" s="194"/>
      <c r="I16" s="195"/>
      <c r="J16" s="170"/>
    </row>
    <row r="17" spans="1:10" ht="15.75">
      <c r="A17" s="193"/>
      <c r="B17" s="191"/>
      <c r="C17" s="191"/>
      <c r="D17" s="191"/>
      <c r="E17" s="191"/>
      <c r="F17" s="192"/>
      <c r="G17" s="191"/>
      <c r="H17" s="194"/>
      <c r="I17" s="195"/>
      <c r="J17" s="170"/>
    </row>
    <row r="18" spans="1:10" ht="15.75">
      <c r="A18" s="2"/>
      <c r="B18" s="2"/>
      <c r="C18" s="2"/>
      <c r="D18" s="2"/>
      <c r="E18" s="2"/>
      <c r="F18" s="166"/>
      <c r="G18" s="2"/>
      <c r="H18" s="2"/>
      <c r="I18" s="2"/>
      <c r="J18" s="170"/>
    </row>
    <row r="19" spans="1:10" ht="15.75">
      <c r="A19" s="193"/>
      <c r="B19" s="191"/>
      <c r="C19" s="191"/>
      <c r="D19" s="191"/>
      <c r="E19" s="191"/>
      <c r="F19" s="192"/>
      <c r="G19" s="196"/>
      <c r="H19" s="226" t="s">
        <v>656</v>
      </c>
      <c r="I19" s="226"/>
      <c r="J19" s="170"/>
    </row>
    <row r="20" spans="1:10" ht="15.75">
      <c r="A20" s="193"/>
      <c r="B20" s="191"/>
      <c r="C20" s="191"/>
      <c r="D20" s="191"/>
      <c r="E20" s="191"/>
      <c r="F20" s="192"/>
      <c r="G20" s="191"/>
      <c r="H20" s="226" t="s">
        <v>87</v>
      </c>
      <c r="I20" s="226"/>
      <c r="J20" s="170"/>
    </row>
    <row r="21" spans="1:10" ht="15.75">
      <c r="A21" s="193"/>
      <c r="B21" s="191"/>
      <c r="C21" s="191"/>
      <c r="D21" s="191"/>
      <c r="E21" s="191"/>
      <c r="F21" s="192"/>
      <c r="G21" s="191"/>
      <c r="H21" s="197"/>
      <c r="I21" s="197"/>
      <c r="J21" s="170"/>
    </row>
  </sheetData>
  <sheetProtection/>
  <mergeCells count="5">
    <mergeCell ref="H19:I19"/>
    <mergeCell ref="H20:I20"/>
    <mergeCell ref="A1:J1"/>
    <mergeCell ref="A2:J2"/>
    <mergeCell ref="A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H33"/>
  <sheetViews>
    <sheetView tabSelected="1" zoomScalePageLayoutView="0" workbookViewId="0" topLeftCell="A1">
      <pane xSplit="2" ySplit="6" topLeftCell="S7" activePane="bottomRight" state="frozen"/>
      <selection pane="topLeft" activeCell="A1" sqref="A1:J21"/>
      <selection pane="topRight" activeCell="A1" sqref="A1:J21"/>
      <selection pane="bottomLeft" activeCell="A1" sqref="A1:J21"/>
      <selection pane="bottomRight" activeCell="F16" sqref="F16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4" width="12.140625" style="0" customWidth="1"/>
    <col min="15" max="15" width="25.7109375" style="0" customWidth="1"/>
    <col min="16" max="27" width="12.140625" style="0" customWidth="1"/>
  </cols>
  <sheetData>
    <row r="1" spans="1:25" s="2" customFormat="1" ht="15.75">
      <c r="A1" s="232" t="s">
        <v>627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</row>
    <row r="2" s="142" customFormat="1" ht="15" customHeight="1">
      <c r="B2" s="143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  <c r="H3" s="1" t="s">
        <v>57</v>
      </c>
      <c r="I3" s="1" t="s">
        <v>58</v>
      </c>
      <c r="J3" s="1" t="s">
        <v>103</v>
      </c>
      <c r="K3" s="1" t="s">
        <v>104</v>
      </c>
      <c r="L3" s="1" t="s">
        <v>59</v>
      </c>
      <c r="M3" s="1" t="s">
        <v>105</v>
      </c>
      <c r="N3" s="1" t="s">
        <v>106</v>
      </c>
      <c r="O3" s="1" t="s">
        <v>107</v>
      </c>
      <c r="P3" s="1" t="s">
        <v>680</v>
      </c>
      <c r="Q3" s="1" t="s">
        <v>681</v>
      </c>
      <c r="R3" s="1" t="s">
        <v>682</v>
      </c>
      <c r="S3" s="1" t="s">
        <v>683</v>
      </c>
      <c r="T3" s="1" t="s">
        <v>706</v>
      </c>
      <c r="U3" s="1" t="s">
        <v>707</v>
      </c>
      <c r="V3" s="1" t="s">
        <v>708</v>
      </c>
      <c r="W3" s="1" t="s">
        <v>709</v>
      </c>
      <c r="X3" s="1" t="s">
        <v>710</v>
      </c>
      <c r="Y3" s="1" t="s">
        <v>711</v>
      </c>
      <c r="Z3" s="1" t="s">
        <v>712</v>
      </c>
      <c r="AA3" s="1" t="s">
        <v>713</v>
      </c>
    </row>
    <row r="4" spans="1:27" s="11" customFormat="1" ht="15.75">
      <c r="A4" s="1">
        <v>1</v>
      </c>
      <c r="B4" s="233" t="s">
        <v>9</v>
      </c>
      <c r="C4" s="233" t="s">
        <v>404</v>
      </c>
      <c r="D4" s="233"/>
      <c r="E4" s="233"/>
      <c r="F4" s="233" t="s">
        <v>135</v>
      </c>
      <c r="G4" s="233"/>
      <c r="H4" s="233"/>
      <c r="I4" s="233" t="s">
        <v>136</v>
      </c>
      <c r="J4" s="233"/>
      <c r="K4" s="233"/>
      <c r="L4" s="233" t="s">
        <v>5</v>
      </c>
      <c r="M4" s="233"/>
      <c r="N4" s="233"/>
      <c r="O4" s="233" t="s">
        <v>9</v>
      </c>
      <c r="P4" s="233" t="s">
        <v>404</v>
      </c>
      <c r="Q4" s="233"/>
      <c r="R4" s="233"/>
      <c r="S4" s="233" t="s">
        <v>135</v>
      </c>
      <c r="T4" s="233"/>
      <c r="U4" s="233"/>
      <c r="V4" s="233" t="s">
        <v>136</v>
      </c>
      <c r="W4" s="233"/>
      <c r="X4" s="233"/>
      <c r="Y4" s="233" t="s">
        <v>5</v>
      </c>
      <c r="Z4" s="233"/>
      <c r="AA4" s="233"/>
    </row>
    <row r="5" spans="1:27" s="11" customFormat="1" ht="15.75">
      <c r="A5" s="1">
        <v>2</v>
      </c>
      <c r="B5" s="233"/>
      <c r="C5" s="89" t="s">
        <v>4</v>
      </c>
      <c r="D5" s="4" t="s">
        <v>679</v>
      </c>
      <c r="E5" s="4" t="s">
        <v>714</v>
      </c>
      <c r="F5" s="89" t="s">
        <v>4</v>
      </c>
      <c r="G5" s="4" t="s">
        <v>679</v>
      </c>
      <c r="H5" s="4" t="s">
        <v>714</v>
      </c>
      <c r="I5" s="89" t="s">
        <v>4</v>
      </c>
      <c r="J5" s="4" t="s">
        <v>679</v>
      </c>
      <c r="K5" s="4" t="s">
        <v>714</v>
      </c>
      <c r="L5" s="89" t="s">
        <v>4</v>
      </c>
      <c r="M5" s="4" t="s">
        <v>679</v>
      </c>
      <c r="N5" s="4" t="s">
        <v>714</v>
      </c>
      <c r="O5" s="233"/>
      <c r="P5" s="89" t="s">
        <v>4</v>
      </c>
      <c r="Q5" s="4" t="s">
        <v>679</v>
      </c>
      <c r="R5" s="4" t="s">
        <v>714</v>
      </c>
      <c r="S5" s="89" t="s">
        <v>4</v>
      </c>
      <c r="T5" s="4" t="s">
        <v>679</v>
      </c>
      <c r="U5" s="4" t="s">
        <v>714</v>
      </c>
      <c r="V5" s="89" t="s">
        <v>4</v>
      </c>
      <c r="W5" s="4" t="s">
        <v>679</v>
      </c>
      <c r="X5" s="4" t="s">
        <v>714</v>
      </c>
      <c r="Y5" s="89" t="s">
        <v>4</v>
      </c>
      <c r="Z5" s="4" t="s">
        <v>679</v>
      </c>
      <c r="AA5" s="4" t="s">
        <v>714</v>
      </c>
    </row>
    <row r="6" spans="1:27" s="96" customFormat="1" ht="16.5">
      <c r="A6" s="1">
        <v>3</v>
      </c>
      <c r="B6" s="237" t="s">
        <v>53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 t="s">
        <v>147</v>
      </c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</row>
    <row r="7" spans="1:34" s="11" customFormat="1" ht="47.25">
      <c r="A7" s="1">
        <v>4</v>
      </c>
      <c r="B7" s="91" t="s">
        <v>303</v>
      </c>
      <c r="C7" s="5">
        <f>Bevételek!C95</f>
        <v>0</v>
      </c>
      <c r="D7" s="5">
        <f>Bevételek!D95</f>
        <v>0</v>
      </c>
      <c r="E7" s="5">
        <f>Bevételek!E95</f>
        <v>0</v>
      </c>
      <c r="F7" s="5">
        <f>Bevételek!C96</f>
        <v>67532550</v>
      </c>
      <c r="G7" s="5">
        <f>Bevételek!D96</f>
        <v>67532550</v>
      </c>
      <c r="H7" s="5">
        <f>Bevételek!E96</f>
        <v>68415050</v>
      </c>
      <c r="I7" s="5">
        <f>Bevételek!C97</f>
        <v>0</v>
      </c>
      <c r="J7" s="5">
        <f>Bevételek!D97</f>
        <v>0</v>
      </c>
      <c r="K7" s="5">
        <f>Bevételek!E97</f>
        <v>0</v>
      </c>
      <c r="L7" s="5">
        <f aca="true" t="shared" si="0" ref="L7:N10">C7+F7+I7</f>
        <v>67532550</v>
      </c>
      <c r="M7" s="5">
        <f t="shared" si="0"/>
        <v>67532550</v>
      </c>
      <c r="N7" s="5">
        <f t="shared" si="0"/>
        <v>68415050</v>
      </c>
      <c r="O7" s="93" t="s">
        <v>45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33043849</v>
      </c>
      <c r="T7" s="5">
        <f>Kiadás!D9</f>
        <v>33043849</v>
      </c>
      <c r="U7" s="5">
        <f>Kiadás!E9</f>
        <v>32623249</v>
      </c>
      <c r="V7" s="5">
        <f>Kiadás!C10</f>
        <v>1565700</v>
      </c>
      <c r="W7" s="5">
        <f>Kiadás!D10</f>
        <v>1565700</v>
      </c>
      <c r="X7" s="5">
        <f>Kiadás!E10</f>
        <v>1565700</v>
      </c>
      <c r="Y7" s="5">
        <f aca="true" t="shared" si="1" ref="Y7:AA11">P7+S7+V7</f>
        <v>34609549</v>
      </c>
      <c r="Z7" s="5">
        <f t="shared" si="1"/>
        <v>34609549</v>
      </c>
      <c r="AA7" s="5">
        <f t="shared" si="1"/>
        <v>34188949</v>
      </c>
      <c r="AB7" s="221"/>
      <c r="AC7" s="221"/>
      <c r="AD7" s="221"/>
      <c r="AE7" s="221"/>
      <c r="AF7" s="221"/>
      <c r="AH7" s="221"/>
    </row>
    <row r="8" spans="1:27" s="11" customFormat="1" ht="45">
      <c r="A8" s="1">
        <v>5</v>
      </c>
      <c r="B8" s="91" t="s">
        <v>325</v>
      </c>
      <c r="C8" s="5">
        <f>Bevételek!C156</f>
        <v>0</v>
      </c>
      <c r="D8" s="5">
        <f>Bevételek!D156</f>
        <v>0</v>
      </c>
      <c r="E8" s="5">
        <f>Bevételek!E156</f>
        <v>0</v>
      </c>
      <c r="F8" s="5">
        <f>Bevételek!C157</f>
        <v>1105240</v>
      </c>
      <c r="G8" s="5">
        <f>Bevételek!D157</f>
        <v>1105240</v>
      </c>
      <c r="H8" s="5">
        <f>Bevételek!E157</f>
        <v>1105240</v>
      </c>
      <c r="I8" s="5">
        <f>Bevételek!C158</f>
        <v>7911000</v>
      </c>
      <c r="J8" s="5">
        <f>Bevételek!D158</f>
        <v>7911000</v>
      </c>
      <c r="K8" s="5">
        <f>Bevételek!E158</f>
        <v>7911000</v>
      </c>
      <c r="L8" s="5">
        <f t="shared" si="0"/>
        <v>9016240</v>
      </c>
      <c r="M8" s="5">
        <f t="shared" si="0"/>
        <v>9016240</v>
      </c>
      <c r="N8" s="5">
        <f t="shared" si="0"/>
        <v>9016240</v>
      </c>
      <c r="O8" s="93" t="s">
        <v>89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4352726</v>
      </c>
      <c r="T8" s="5">
        <f>Kiadás!D13</f>
        <v>4352726</v>
      </c>
      <c r="U8" s="5">
        <f>Kiadás!E13</f>
        <v>4260194</v>
      </c>
      <c r="V8" s="5">
        <f>Kiadás!C14</f>
        <v>364800</v>
      </c>
      <c r="W8" s="5">
        <f>Kiadás!D14</f>
        <v>364800</v>
      </c>
      <c r="X8" s="5">
        <f>Kiadás!E14</f>
        <v>364800</v>
      </c>
      <c r="Y8" s="5">
        <f t="shared" si="1"/>
        <v>4717526</v>
      </c>
      <c r="Z8" s="5">
        <f t="shared" si="1"/>
        <v>4717526</v>
      </c>
      <c r="AA8" s="5">
        <f t="shared" si="1"/>
        <v>4624994</v>
      </c>
    </row>
    <row r="9" spans="1:27" s="11" customFormat="1" ht="15.75">
      <c r="A9" s="1">
        <v>6</v>
      </c>
      <c r="B9" s="91" t="s">
        <v>53</v>
      </c>
      <c r="C9" s="5">
        <f>Bevételek!C214</f>
        <v>0</v>
      </c>
      <c r="D9" s="5">
        <f>Bevételek!D214</f>
        <v>0</v>
      </c>
      <c r="E9" s="5">
        <f>Bevételek!E214</f>
        <v>0</v>
      </c>
      <c r="F9" s="5">
        <f>Bevételek!C215</f>
        <v>4120133</v>
      </c>
      <c r="G9" s="5">
        <f>Bevételek!D215</f>
        <v>4120133</v>
      </c>
      <c r="H9" s="5">
        <f>Bevételek!E215</f>
        <v>4120133</v>
      </c>
      <c r="I9" s="5">
        <f>Bevételek!C216</f>
        <v>0</v>
      </c>
      <c r="J9" s="5">
        <f>Bevételek!D216</f>
        <v>0</v>
      </c>
      <c r="K9" s="5">
        <f>Bevételek!E216</f>
        <v>0</v>
      </c>
      <c r="L9" s="5">
        <f t="shared" si="0"/>
        <v>4120133</v>
      </c>
      <c r="M9" s="5">
        <f t="shared" si="0"/>
        <v>4120133</v>
      </c>
      <c r="N9" s="5">
        <f t="shared" si="0"/>
        <v>4120133</v>
      </c>
      <c r="O9" s="93" t="s">
        <v>90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17539794</v>
      </c>
      <c r="T9" s="5">
        <f>Kiadás!D17</f>
        <v>17316716</v>
      </c>
      <c r="U9" s="5">
        <f>Kiadás!E17</f>
        <v>17496055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17539794</v>
      </c>
      <c r="Z9" s="5">
        <f t="shared" si="1"/>
        <v>17316716</v>
      </c>
      <c r="AA9" s="5">
        <f t="shared" si="1"/>
        <v>17496055</v>
      </c>
    </row>
    <row r="10" spans="1:27" s="11" customFormat="1" ht="15.75">
      <c r="A10" s="1">
        <v>7</v>
      </c>
      <c r="B10" s="234" t="s">
        <v>382</v>
      </c>
      <c r="C10" s="235">
        <f>Bevételek!C248</f>
        <v>0</v>
      </c>
      <c r="D10" s="235">
        <f>Bevételek!D248</f>
        <v>0</v>
      </c>
      <c r="E10" s="235">
        <f>Bevételek!E248</f>
        <v>0</v>
      </c>
      <c r="F10" s="235">
        <f>Bevételek!C249</f>
        <v>97700</v>
      </c>
      <c r="G10" s="235">
        <f>Bevételek!D249</f>
        <v>97700</v>
      </c>
      <c r="H10" s="235">
        <f>Bevételek!E249</f>
        <v>97700</v>
      </c>
      <c r="I10" s="235">
        <f>Bevételek!C250</f>
        <v>0</v>
      </c>
      <c r="J10" s="235">
        <f>Bevételek!D250</f>
        <v>0</v>
      </c>
      <c r="K10" s="235">
        <f>Bevételek!E250</f>
        <v>0</v>
      </c>
      <c r="L10" s="235">
        <f t="shared" si="0"/>
        <v>97700</v>
      </c>
      <c r="M10" s="235">
        <f t="shared" si="0"/>
        <v>97700</v>
      </c>
      <c r="N10" s="235">
        <f t="shared" si="0"/>
        <v>97700</v>
      </c>
      <c r="O10" s="93" t="s">
        <v>91</v>
      </c>
      <c r="P10" s="5">
        <f>Kiadás!C61</f>
        <v>0</v>
      </c>
      <c r="Q10" s="5">
        <f>Kiadás!D61</f>
        <v>0</v>
      </c>
      <c r="R10" s="5">
        <f>Kiadás!E61</f>
        <v>0</v>
      </c>
      <c r="S10" s="5">
        <f>Kiadás!C62</f>
        <v>3822400</v>
      </c>
      <c r="T10" s="5">
        <f>Kiadás!D62</f>
        <v>3822400</v>
      </c>
      <c r="U10" s="5">
        <f>Kiadás!E62</f>
        <v>4922400</v>
      </c>
      <c r="V10" s="5">
        <f>Kiadás!C63</f>
        <v>0</v>
      </c>
      <c r="W10" s="5">
        <f>Kiadás!D63</f>
        <v>0</v>
      </c>
      <c r="X10" s="5">
        <f>Kiadás!E63</f>
        <v>0</v>
      </c>
      <c r="Y10" s="5">
        <f t="shared" si="1"/>
        <v>3822400</v>
      </c>
      <c r="Z10" s="5">
        <f t="shared" si="1"/>
        <v>3822400</v>
      </c>
      <c r="AA10" s="5">
        <f t="shared" si="1"/>
        <v>4922400</v>
      </c>
    </row>
    <row r="11" spans="1:27" s="11" customFormat="1" ht="30">
      <c r="A11" s="1">
        <v>8</v>
      </c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93" t="s">
        <v>92</v>
      </c>
      <c r="P11" s="5">
        <f>Kiadás!C124</f>
        <v>0</v>
      </c>
      <c r="Q11" s="5">
        <f>Kiadás!D124</f>
        <v>0</v>
      </c>
      <c r="R11" s="5">
        <f>Kiadás!E124</f>
        <v>0</v>
      </c>
      <c r="S11" s="5">
        <f>Kiadás!C125</f>
        <v>2390336</v>
      </c>
      <c r="T11" s="5">
        <f>Kiadás!D125</f>
        <v>2323276</v>
      </c>
      <c r="U11" s="5">
        <f>Kiadás!E125</f>
        <v>2323276</v>
      </c>
      <c r="V11" s="5">
        <f>Kiadás!C126</f>
        <v>0</v>
      </c>
      <c r="W11" s="5">
        <f>Kiadás!D126</f>
        <v>0</v>
      </c>
      <c r="X11" s="5">
        <f>Kiadás!E126</f>
        <v>0</v>
      </c>
      <c r="Y11" s="5">
        <f t="shared" si="1"/>
        <v>2390336</v>
      </c>
      <c r="Z11" s="5">
        <f t="shared" si="1"/>
        <v>2323276</v>
      </c>
      <c r="AA11" s="5">
        <f t="shared" si="1"/>
        <v>2323276</v>
      </c>
    </row>
    <row r="12" spans="1:27" s="11" customFormat="1" ht="15.75">
      <c r="A12" s="1">
        <v>9</v>
      </c>
      <c r="B12" s="92" t="s">
        <v>94</v>
      </c>
      <c r="C12" s="13">
        <f aca="true" t="shared" si="2" ref="C12:M12">SUM(C7:C11)</f>
        <v>0</v>
      </c>
      <c r="D12" s="13">
        <f t="shared" si="2"/>
        <v>0</v>
      </c>
      <c r="E12" s="13">
        <f>SUM(E7:E11)</f>
        <v>0</v>
      </c>
      <c r="F12" s="13">
        <f t="shared" si="2"/>
        <v>72855623</v>
      </c>
      <c r="G12" s="13">
        <f t="shared" si="2"/>
        <v>72855623</v>
      </c>
      <c r="H12" s="13">
        <f>SUM(H7:H11)</f>
        <v>73738123</v>
      </c>
      <c r="I12" s="13">
        <f t="shared" si="2"/>
        <v>7911000</v>
      </c>
      <c r="J12" s="13">
        <f t="shared" si="2"/>
        <v>7911000</v>
      </c>
      <c r="K12" s="13">
        <f>SUM(K7:K11)</f>
        <v>7911000</v>
      </c>
      <c r="L12" s="13">
        <f t="shared" si="2"/>
        <v>80766623</v>
      </c>
      <c r="M12" s="13">
        <f t="shared" si="2"/>
        <v>80766623</v>
      </c>
      <c r="N12" s="13">
        <f>SUM(N7:N11)</f>
        <v>81649123</v>
      </c>
      <c r="O12" s="92" t="s">
        <v>95</v>
      </c>
      <c r="P12" s="13">
        <f aca="true" t="shared" si="3" ref="P12:Z12">SUM(P7:P11)</f>
        <v>0</v>
      </c>
      <c r="Q12" s="13">
        <f t="shared" si="3"/>
        <v>0</v>
      </c>
      <c r="R12" s="13">
        <f>SUM(R7:R11)</f>
        <v>0</v>
      </c>
      <c r="S12" s="13">
        <f t="shared" si="3"/>
        <v>61149105</v>
      </c>
      <c r="T12" s="13">
        <f t="shared" si="3"/>
        <v>60858967</v>
      </c>
      <c r="U12" s="13">
        <f>SUM(U7:U11)</f>
        <v>61625174</v>
      </c>
      <c r="V12" s="13">
        <f t="shared" si="3"/>
        <v>1930500</v>
      </c>
      <c r="W12" s="13">
        <f t="shared" si="3"/>
        <v>1930500</v>
      </c>
      <c r="X12" s="13">
        <f>SUM(X7:X11)</f>
        <v>1930500</v>
      </c>
      <c r="Y12" s="13">
        <f t="shared" si="3"/>
        <v>63079605</v>
      </c>
      <c r="Z12" s="13">
        <f t="shared" si="3"/>
        <v>62789467</v>
      </c>
      <c r="AA12" s="13">
        <f>SUM(AA7:AA11)</f>
        <v>63555674</v>
      </c>
    </row>
    <row r="13" spans="1:27" s="11" customFormat="1" ht="15.75">
      <c r="A13" s="1">
        <v>10</v>
      </c>
      <c r="B13" s="94" t="s">
        <v>152</v>
      </c>
      <c r="C13" s="95">
        <f aca="true" t="shared" si="4" ref="C13:N13">C12-P12</f>
        <v>0</v>
      </c>
      <c r="D13" s="95">
        <f t="shared" si="4"/>
        <v>0</v>
      </c>
      <c r="E13" s="95">
        <f t="shared" si="4"/>
        <v>0</v>
      </c>
      <c r="F13" s="95">
        <f t="shared" si="4"/>
        <v>11706518</v>
      </c>
      <c r="G13" s="95">
        <f t="shared" si="4"/>
        <v>11996656</v>
      </c>
      <c r="H13" s="95">
        <f t="shared" si="4"/>
        <v>12112949</v>
      </c>
      <c r="I13" s="95">
        <f t="shared" si="4"/>
        <v>5980500</v>
      </c>
      <c r="J13" s="95">
        <f t="shared" si="4"/>
        <v>5980500</v>
      </c>
      <c r="K13" s="95">
        <f t="shared" si="4"/>
        <v>5980500</v>
      </c>
      <c r="L13" s="95">
        <f t="shared" si="4"/>
        <v>17687018</v>
      </c>
      <c r="M13" s="95">
        <f t="shared" si="4"/>
        <v>17977156</v>
      </c>
      <c r="N13" s="95">
        <f t="shared" si="4"/>
        <v>18093449</v>
      </c>
      <c r="O13" s="236" t="s">
        <v>138</v>
      </c>
      <c r="P13" s="231">
        <f>Kiadás!C153</f>
        <v>0</v>
      </c>
      <c r="Q13" s="231">
        <f>Kiadás!D153</f>
        <v>0</v>
      </c>
      <c r="R13" s="231">
        <f>Kiadás!E153</f>
        <v>0</v>
      </c>
      <c r="S13" s="231">
        <f>Kiadás!C154</f>
        <v>553579</v>
      </c>
      <c r="T13" s="231">
        <f>Kiadás!D154</f>
        <v>553579</v>
      </c>
      <c r="U13" s="231">
        <f>Kiadás!E154</f>
        <v>553579</v>
      </c>
      <c r="V13" s="231">
        <f>Kiadás!C155</f>
        <v>0</v>
      </c>
      <c r="W13" s="231">
        <f>Kiadás!D155</f>
        <v>0</v>
      </c>
      <c r="X13" s="231">
        <f>Kiadás!E155</f>
        <v>0</v>
      </c>
      <c r="Y13" s="231">
        <f>P13+S13+V13</f>
        <v>553579</v>
      </c>
      <c r="Z13" s="231">
        <f>Q13+T13+W13</f>
        <v>553579</v>
      </c>
      <c r="AA13" s="231">
        <f>R13+U13+X13</f>
        <v>553579</v>
      </c>
    </row>
    <row r="14" spans="1:27" s="11" customFormat="1" ht="15.75">
      <c r="A14" s="1">
        <v>11</v>
      </c>
      <c r="B14" s="94" t="s">
        <v>143</v>
      </c>
      <c r="C14" s="5">
        <f>Bevételek!C269</f>
        <v>0</v>
      </c>
      <c r="D14" s="5">
        <f>Bevételek!D269</f>
        <v>0</v>
      </c>
      <c r="E14" s="5">
        <f>Bevételek!E269</f>
        <v>0</v>
      </c>
      <c r="F14" s="5">
        <f>Bevételek!C270</f>
        <v>15415077</v>
      </c>
      <c r="G14" s="5">
        <f>Bevételek!D270</f>
        <v>15144939</v>
      </c>
      <c r="H14" s="5">
        <f>Bevételek!E270</f>
        <v>15144939</v>
      </c>
      <c r="I14" s="5">
        <f>Bevételek!C271</f>
        <v>0</v>
      </c>
      <c r="J14" s="5">
        <f>Bevételek!D271</f>
        <v>0</v>
      </c>
      <c r="K14" s="5">
        <f>Bevételek!E271</f>
        <v>0</v>
      </c>
      <c r="L14" s="5">
        <f aca="true" t="shared" si="5" ref="L14:N15">C14+F14+I14</f>
        <v>15415077</v>
      </c>
      <c r="M14" s="5">
        <f t="shared" si="5"/>
        <v>15144939</v>
      </c>
      <c r="N14" s="5">
        <f t="shared" si="5"/>
        <v>15144939</v>
      </c>
      <c r="O14" s="236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</row>
    <row r="15" spans="1:27" s="11" customFormat="1" ht="15.75">
      <c r="A15" s="1">
        <v>12</v>
      </c>
      <c r="B15" s="94" t="s">
        <v>144</v>
      </c>
      <c r="C15" s="5">
        <f>Bevételek!C290</f>
        <v>0</v>
      </c>
      <c r="D15" s="5">
        <f>Bevételek!D290</f>
        <v>0</v>
      </c>
      <c r="E15" s="5">
        <f>Bevételek!E290</f>
        <v>0</v>
      </c>
      <c r="F15" s="5">
        <f>Bevételek!C291</f>
        <v>0</v>
      </c>
      <c r="G15" s="5">
        <f>Bevételek!D291</f>
        <v>0</v>
      </c>
      <c r="H15" s="5">
        <f>Bevételek!E291</f>
        <v>0</v>
      </c>
      <c r="I15" s="5">
        <f>Bevételek!C292</f>
        <v>0</v>
      </c>
      <c r="J15" s="5">
        <f>Bevételek!D292</f>
        <v>0</v>
      </c>
      <c r="K15" s="5">
        <f>Bevételek!E292</f>
        <v>0</v>
      </c>
      <c r="L15" s="5">
        <f t="shared" si="5"/>
        <v>0</v>
      </c>
      <c r="M15" s="5">
        <f t="shared" si="5"/>
        <v>0</v>
      </c>
      <c r="N15" s="5">
        <f t="shared" si="5"/>
        <v>0</v>
      </c>
      <c r="O15" s="236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</row>
    <row r="16" spans="1:27" s="11" customFormat="1" ht="31.5">
      <c r="A16" s="1">
        <v>13</v>
      </c>
      <c r="B16" s="92" t="s">
        <v>10</v>
      </c>
      <c r="C16" s="14">
        <f aca="true" t="shared" si="6" ref="C16:M16">C12+C14+C15</f>
        <v>0</v>
      </c>
      <c r="D16" s="14">
        <f t="shared" si="6"/>
        <v>0</v>
      </c>
      <c r="E16" s="14">
        <f>E12+E14+E15</f>
        <v>0</v>
      </c>
      <c r="F16" s="14">
        <f t="shared" si="6"/>
        <v>88270700</v>
      </c>
      <c r="G16" s="14">
        <f t="shared" si="6"/>
        <v>88000562</v>
      </c>
      <c r="H16" s="14">
        <f>H12+H14+H15</f>
        <v>88883062</v>
      </c>
      <c r="I16" s="14">
        <f t="shared" si="6"/>
        <v>7911000</v>
      </c>
      <c r="J16" s="14">
        <f t="shared" si="6"/>
        <v>7911000</v>
      </c>
      <c r="K16" s="14">
        <f>K12+K14+K15</f>
        <v>7911000</v>
      </c>
      <c r="L16" s="14">
        <f t="shared" si="6"/>
        <v>96181700</v>
      </c>
      <c r="M16" s="14">
        <f t="shared" si="6"/>
        <v>95911562</v>
      </c>
      <c r="N16" s="14">
        <f>N12+N14+N15</f>
        <v>96794062</v>
      </c>
      <c r="O16" s="92" t="s">
        <v>11</v>
      </c>
      <c r="P16" s="14">
        <f aca="true" t="shared" si="7" ref="P16:Z16">P12+P13</f>
        <v>0</v>
      </c>
      <c r="Q16" s="14">
        <f t="shared" si="7"/>
        <v>0</v>
      </c>
      <c r="R16" s="14">
        <f>R12+R13</f>
        <v>0</v>
      </c>
      <c r="S16" s="14">
        <f t="shared" si="7"/>
        <v>61702684</v>
      </c>
      <c r="T16" s="14">
        <f t="shared" si="7"/>
        <v>61412546</v>
      </c>
      <c r="U16" s="14">
        <f>U12+U13</f>
        <v>62178753</v>
      </c>
      <c r="V16" s="14">
        <f t="shared" si="7"/>
        <v>1930500</v>
      </c>
      <c r="W16" s="14">
        <f t="shared" si="7"/>
        <v>1930500</v>
      </c>
      <c r="X16" s="14">
        <f>X12+X13</f>
        <v>1930500</v>
      </c>
      <c r="Y16" s="14">
        <f t="shared" si="7"/>
        <v>63633184</v>
      </c>
      <c r="Z16" s="14">
        <f t="shared" si="7"/>
        <v>63343046</v>
      </c>
      <c r="AA16" s="14">
        <f>AA12+AA13</f>
        <v>64109253</v>
      </c>
    </row>
    <row r="17" spans="1:27" s="96" customFormat="1" ht="16.5">
      <c r="A17" s="1">
        <v>14</v>
      </c>
      <c r="B17" s="238" t="s">
        <v>146</v>
      </c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7" t="s">
        <v>125</v>
      </c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</row>
    <row r="18" spans="1:27" s="11" customFormat="1" ht="47.25">
      <c r="A18" s="1">
        <v>15</v>
      </c>
      <c r="B18" s="91" t="s">
        <v>312</v>
      </c>
      <c r="C18" s="5">
        <f>Bevételek!C125</f>
        <v>0</v>
      </c>
      <c r="D18" s="5">
        <f>Bevételek!D125</f>
        <v>0</v>
      </c>
      <c r="E18" s="5">
        <f>Bevételek!E125</f>
        <v>0</v>
      </c>
      <c r="F18" s="5">
        <f>Bevételek!C126</f>
        <v>0</v>
      </c>
      <c r="G18" s="5">
        <f>Bevételek!D126</f>
        <v>0</v>
      </c>
      <c r="H18" s="5">
        <f>Bevételek!E126</f>
        <v>190000</v>
      </c>
      <c r="I18" s="5">
        <f>Bevételek!C127</f>
        <v>0</v>
      </c>
      <c r="J18" s="5">
        <f>Bevételek!D127</f>
        <v>0</v>
      </c>
      <c r="K18" s="5">
        <f>Bevételek!E127</f>
        <v>0</v>
      </c>
      <c r="L18" s="5">
        <f aca="true" t="shared" si="8" ref="L18:N20">C18+F18+I18</f>
        <v>0</v>
      </c>
      <c r="M18" s="5">
        <f t="shared" si="8"/>
        <v>0</v>
      </c>
      <c r="N18" s="5">
        <f t="shared" si="8"/>
        <v>190000</v>
      </c>
      <c r="O18" s="91" t="s">
        <v>120</v>
      </c>
      <c r="P18" s="5">
        <f>Kiadás!C129</f>
        <v>0</v>
      </c>
      <c r="Q18" s="5">
        <f>Kiadás!D129</f>
        <v>0</v>
      </c>
      <c r="R18" s="5"/>
      <c r="S18" s="5">
        <f>Kiadás!C130</f>
        <v>19318220</v>
      </c>
      <c r="T18" s="5">
        <f>Kiadás!D130</f>
        <v>19318220</v>
      </c>
      <c r="U18" s="5">
        <f>Kiadás!E130</f>
        <v>19546220</v>
      </c>
      <c r="V18" s="5">
        <f>Kiadás!C131</f>
        <v>0</v>
      </c>
      <c r="W18" s="5">
        <f>Kiadás!D131</f>
        <v>0</v>
      </c>
      <c r="X18" s="5">
        <f>Kiadás!E131</f>
        <v>0</v>
      </c>
      <c r="Y18" s="5">
        <f aca="true" t="shared" si="9" ref="Y18:AA20">P18+S18+V18</f>
        <v>19318220</v>
      </c>
      <c r="Z18" s="5">
        <f t="shared" si="9"/>
        <v>19318220</v>
      </c>
      <c r="AA18" s="5">
        <f t="shared" si="9"/>
        <v>19546220</v>
      </c>
    </row>
    <row r="19" spans="1:27" s="11" customFormat="1" ht="15.75">
      <c r="A19" s="1">
        <v>16</v>
      </c>
      <c r="B19" s="91" t="s">
        <v>146</v>
      </c>
      <c r="C19" s="5">
        <f>Bevételek!C234</f>
        <v>0</v>
      </c>
      <c r="D19" s="5">
        <f>Bevételek!D234</f>
        <v>0</v>
      </c>
      <c r="E19" s="5">
        <f>Bevételek!E234</f>
        <v>0</v>
      </c>
      <c r="F19" s="5">
        <f>Bevételek!C235</f>
        <v>0</v>
      </c>
      <c r="G19" s="5">
        <f>Bevételek!D235</f>
        <v>0</v>
      </c>
      <c r="H19" s="5">
        <f>Bevételek!E235</f>
        <v>0</v>
      </c>
      <c r="I19" s="5">
        <f>Bevételek!C236</f>
        <v>0</v>
      </c>
      <c r="J19" s="5">
        <f>Bevételek!D236</f>
        <v>0</v>
      </c>
      <c r="K19" s="5">
        <f>Bevételek!E236</f>
        <v>0</v>
      </c>
      <c r="L19" s="5">
        <f t="shared" si="8"/>
        <v>0</v>
      </c>
      <c r="M19" s="5">
        <f t="shared" si="8"/>
        <v>0</v>
      </c>
      <c r="N19" s="5">
        <f t="shared" si="8"/>
        <v>0</v>
      </c>
      <c r="O19" s="91" t="s">
        <v>54</v>
      </c>
      <c r="P19" s="5">
        <f>Kiadás!C133</f>
        <v>0</v>
      </c>
      <c r="Q19" s="5">
        <f>Kiadás!D133</f>
        <v>0</v>
      </c>
      <c r="R19" s="5">
        <f>Kiadás!E133</f>
        <v>0</v>
      </c>
      <c r="S19" s="5">
        <f>Kiadás!C134</f>
        <v>34224473</v>
      </c>
      <c r="T19" s="5">
        <f>Kiadás!D134</f>
        <v>34224473</v>
      </c>
      <c r="U19" s="5">
        <f>Kiadás!E134</f>
        <v>34224473</v>
      </c>
      <c r="V19" s="5">
        <f>Kiadás!C135</f>
        <v>0</v>
      </c>
      <c r="W19" s="5">
        <f>Kiadás!D135</f>
        <v>0</v>
      </c>
      <c r="X19" s="5">
        <f>Kiadás!E135</f>
        <v>0</v>
      </c>
      <c r="Y19" s="5">
        <f t="shared" si="9"/>
        <v>34224473</v>
      </c>
      <c r="Z19" s="5">
        <f t="shared" si="9"/>
        <v>34224473</v>
      </c>
      <c r="AA19" s="5">
        <f t="shared" si="9"/>
        <v>34224473</v>
      </c>
    </row>
    <row r="20" spans="1:27" s="11" customFormat="1" ht="31.5">
      <c r="A20" s="1">
        <v>17</v>
      </c>
      <c r="B20" s="91" t="s">
        <v>383</v>
      </c>
      <c r="C20" s="5">
        <f>Bevételek!C261</f>
        <v>0</v>
      </c>
      <c r="D20" s="5">
        <f>Bevételek!D261</f>
        <v>0</v>
      </c>
      <c r="E20" s="5">
        <f>Bevételek!E261</f>
        <v>0</v>
      </c>
      <c r="F20" s="5">
        <f>Bevételek!C262</f>
        <v>242500</v>
      </c>
      <c r="G20" s="5">
        <f>Bevételek!D262</f>
        <v>242500</v>
      </c>
      <c r="H20" s="5">
        <f>Bevételek!E262</f>
        <v>242500</v>
      </c>
      <c r="I20" s="5">
        <f>Bevételek!C263</f>
        <v>0</v>
      </c>
      <c r="J20" s="5">
        <f>Bevételek!D263</f>
        <v>0</v>
      </c>
      <c r="K20" s="5">
        <f>Bevételek!E263</f>
        <v>0</v>
      </c>
      <c r="L20" s="5">
        <f t="shared" si="8"/>
        <v>242500</v>
      </c>
      <c r="M20" s="5">
        <f t="shared" si="8"/>
        <v>242500</v>
      </c>
      <c r="N20" s="5">
        <f t="shared" si="8"/>
        <v>242500</v>
      </c>
      <c r="O20" s="91" t="s">
        <v>220</v>
      </c>
      <c r="P20" s="5">
        <f>Kiadás!C137</f>
        <v>0</v>
      </c>
      <c r="Q20" s="5">
        <f>Kiadás!D137</f>
        <v>0</v>
      </c>
      <c r="R20" s="5">
        <f>Kiadás!E137</f>
        <v>0</v>
      </c>
      <c r="S20" s="5">
        <f>Kiadás!C138</f>
        <v>45496</v>
      </c>
      <c r="T20" s="5">
        <f>Kiadás!D138</f>
        <v>65496</v>
      </c>
      <c r="U20" s="5">
        <f>Kiadás!E138</f>
        <v>143789</v>
      </c>
      <c r="V20" s="5">
        <f>Kiadás!C139</f>
        <v>0</v>
      </c>
      <c r="W20" s="5">
        <f>Kiadás!D139</f>
        <v>0</v>
      </c>
      <c r="X20" s="5">
        <f>Kiadás!E139</f>
        <v>0</v>
      </c>
      <c r="Y20" s="5">
        <f t="shared" si="9"/>
        <v>45496</v>
      </c>
      <c r="Z20" s="5">
        <f t="shared" si="9"/>
        <v>65496</v>
      </c>
      <c r="AA20" s="5">
        <f t="shared" si="9"/>
        <v>143789</v>
      </c>
    </row>
    <row r="21" spans="1:27" s="11" customFormat="1" ht="15.75">
      <c r="A21" s="1">
        <v>18</v>
      </c>
      <c r="B21" s="92" t="s">
        <v>94</v>
      </c>
      <c r="C21" s="13">
        <f aca="true" t="shared" si="10" ref="C21:M21">SUM(C18:C20)</f>
        <v>0</v>
      </c>
      <c r="D21" s="13">
        <f t="shared" si="10"/>
        <v>0</v>
      </c>
      <c r="E21" s="13">
        <f>SUM(E18:E20)</f>
        <v>0</v>
      </c>
      <c r="F21" s="13">
        <f t="shared" si="10"/>
        <v>242500</v>
      </c>
      <c r="G21" s="13">
        <f t="shared" si="10"/>
        <v>242500</v>
      </c>
      <c r="H21" s="13">
        <f>SUM(H18:H20)</f>
        <v>432500</v>
      </c>
      <c r="I21" s="13">
        <f t="shared" si="10"/>
        <v>0</v>
      </c>
      <c r="J21" s="13">
        <f t="shared" si="10"/>
        <v>0</v>
      </c>
      <c r="K21" s="13">
        <f>SUM(K18:K20)</f>
        <v>0</v>
      </c>
      <c r="L21" s="13">
        <f t="shared" si="10"/>
        <v>242500</v>
      </c>
      <c r="M21" s="13">
        <f t="shared" si="10"/>
        <v>242500</v>
      </c>
      <c r="N21" s="13">
        <f>SUM(N18:N20)</f>
        <v>432500</v>
      </c>
      <c r="O21" s="92" t="s">
        <v>95</v>
      </c>
      <c r="P21" s="13">
        <f aca="true" t="shared" si="11" ref="P21:Z21">SUM(P18:P20)</f>
        <v>0</v>
      </c>
      <c r="Q21" s="13">
        <f t="shared" si="11"/>
        <v>0</v>
      </c>
      <c r="R21" s="13">
        <f>SUM(R18:R20)</f>
        <v>0</v>
      </c>
      <c r="S21" s="13">
        <f t="shared" si="11"/>
        <v>53588189</v>
      </c>
      <c r="T21" s="13">
        <f t="shared" si="11"/>
        <v>53608189</v>
      </c>
      <c r="U21" s="13">
        <f>SUM(U18:U20)</f>
        <v>53914482</v>
      </c>
      <c r="V21" s="13">
        <f t="shared" si="11"/>
        <v>0</v>
      </c>
      <c r="W21" s="13">
        <f t="shared" si="11"/>
        <v>0</v>
      </c>
      <c r="X21" s="13">
        <f>SUM(X18:X20)</f>
        <v>0</v>
      </c>
      <c r="Y21" s="13">
        <f t="shared" si="11"/>
        <v>53588189</v>
      </c>
      <c r="Z21" s="13">
        <f t="shared" si="11"/>
        <v>53608189</v>
      </c>
      <c r="AA21" s="13">
        <f>SUM(AA18:AA20)</f>
        <v>53914482</v>
      </c>
    </row>
    <row r="22" spans="1:27" s="11" customFormat="1" ht="15.75">
      <c r="A22" s="1">
        <v>19</v>
      </c>
      <c r="B22" s="94" t="s">
        <v>152</v>
      </c>
      <c r="C22" s="95">
        <f aca="true" t="shared" si="12" ref="C22:N22">C21-P21</f>
        <v>0</v>
      </c>
      <c r="D22" s="95">
        <f t="shared" si="12"/>
        <v>0</v>
      </c>
      <c r="E22" s="95">
        <f t="shared" si="12"/>
        <v>0</v>
      </c>
      <c r="F22" s="95">
        <f t="shared" si="12"/>
        <v>-53345689</v>
      </c>
      <c r="G22" s="95">
        <f t="shared" si="12"/>
        <v>-53365689</v>
      </c>
      <c r="H22" s="95">
        <f t="shared" si="12"/>
        <v>-53481982</v>
      </c>
      <c r="I22" s="95">
        <f t="shared" si="12"/>
        <v>0</v>
      </c>
      <c r="J22" s="95">
        <f t="shared" si="12"/>
        <v>0</v>
      </c>
      <c r="K22" s="95">
        <f t="shared" si="12"/>
        <v>0</v>
      </c>
      <c r="L22" s="95">
        <f t="shared" si="12"/>
        <v>-53345689</v>
      </c>
      <c r="M22" s="95">
        <f t="shared" si="12"/>
        <v>-53365689</v>
      </c>
      <c r="N22" s="95">
        <f t="shared" si="12"/>
        <v>-53481982</v>
      </c>
      <c r="O22" s="236" t="s">
        <v>138</v>
      </c>
      <c r="P22" s="231">
        <f>Kiadás!C168</f>
        <v>0</v>
      </c>
      <c r="Q22" s="231">
        <f>Kiadás!D168</f>
        <v>0</v>
      </c>
      <c r="R22" s="231">
        <f>Kiadás!E168</f>
        <v>0</v>
      </c>
      <c r="S22" s="231">
        <f>Kiadás!C169</f>
        <v>0</v>
      </c>
      <c r="T22" s="231">
        <f>Kiadás!D169</f>
        <v>0</v>
      </c>
      <c r="U22" s="231">
        <f>Kiadás!E169</f>
        <v>0</v>
      </c>
      <c r="V22" s="231">
        <f>Kiadás!C170</f>
        <v>0</v>
      </c>
      <c r="W22" s="231">
        <f>Kiadás!D170</f>
        <v>0</v>
      </c>
      <c r="X22" s="231">
        <f>Kiadás!E170</f>
        <v>0</v>
      </c>
      <c r="Y22" s="231">
        <f>P22+S22+V22</f>
        <v>0</v>
      </c>
      <c r="Z22" s="231">
        <f>Q22+T22+W22</f>
        <v>0</v>
      </c>
      <c r="AA22" s="231">
        <f>R22+U22+X22</f>
        <v>0</v>
      </c>
    </row>
    <row r="23" spans="1:27" s="11" customFormat="1" ht="15.75">
      <c r="A23" s="1">
        <v>20</v>
      </c>
      <c r="B23" s="94" t="s">
        <v>143</v>
      </c>
      <c r="C23" s="5">
        <f>Bevételek!C276</f>
        <v>0</v>
      </c>
      <c r="D23" s="5">
        <f>Bevételek!D276</f>
        <v>0</v>
      </c>
      <c r="E23" s="5">
        <f>Bevételek!E276</f>
        <v>0</v>
      </c>
      <c r="F23" s="5">
        <f>Bevételek!C277</f>
        <v>0</v>
      </c>
      <c r="G23" s="5">
        <f>Bevételek!D277</f>
        <v>0</v>
      </c>
      <c r="H23" s="5">
        <f>Bevételek!E277</f>
        <v>0</v>
      </c>
      <c r="I23" s="5">
        <f>Bevételek!C278</f>
        <v>0</v>
      </c>
      <c r="J23" s="5">
        <f>Bevételek!D278</f>
        <v>0</v>
      </c>
      <c r="K23" s="5">
        <f>Bevételek!E278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236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</row>
    <row r="24" spans="1:27" s="11" customFormat="1" ht="15.75">
      <c r="A24" s="1">
        <v>21</v>
      </c>
      <c r="B24" s="94" t="s">
        <v>144</v>
      </c>
      <c r="C24" s="5">
        <f>Bevételek!C303</f>
        <v>0</v>
      </c>
      <c r="D24" s="5">
        <f>Bevételek!D303</f>
        <v>0</v>
      </c>
      <c r="E24" s="5">
        <f>Bevételek!E303</f>
        <v>0</v>
      </c>
      <c r="F24" s="5">
        <f>Bevételek!C304</f>
        <v>20797173</v>
      </c>
      <c r="G24" s="5">
        <f>Bevételek!D304</f>
        <v>20797173</v>
      </c>
      <c r="H24" s="5">
        <f>Bevételek!E304</f>
        <v>20797173</v>
      </c>
      <c r="I24" s="5">
        <f>Bevételek!C305</f>
        <v>0</v>
      </c>
      <c r="J24" s="5">
        <f>Bevételek!D305</f>
        <v>0</v>
      </c>
      <c r="K24" s="5">
        <f>Bevételek!E305</f>
        <v>0</v>
      </c>
      <c r="L24" s="5">
        <f t="shared" si="13"/>
        <v>20797173</v>
      </c>
      <c r="M24" s="5">
        <f t="shared" si="13"/>
        <v>20797173</v>
      </c>
      <c r="N24" s="5">
        <f t="shared" si="13"/>
        <v>20797173</v>
      </c>
      <c r="O24" s="236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</row>
    <row r="25" spans="1:27" s="11" customFormat="1" ht="31.5">
      <c r="A25" s="1">
        <v>22</v>
      </c>
      <c r="B25" s="92" t="s">
        <v>12</v>
      </c>
      <c r="C25" s="14">
        <f aca="true" t="shared" si="14" ref="C25:M25">C21+C23+C24</f>
        <v>0</v>
      </c>
      <c r="D25" s="14">
        <f t="shared" si="14"/>
        <v>0</v>
      </c>
      <c r="E25" s="14">
        <f>E21+E23+E24</f>
        <v>0</v>
      </c>
      <c r="F25" s="14">
        <f t="shared" si="14"/>
        <v>21039673</v>
      </c>
      <c r="G25" s="14">
        <f t="shared" si="14"/>
        <v>21039673</v>
      </c>
      <c r="H25" s="14">
        <f>H21+H23+H24</f>
        <v>21229673</v>
      </c>
      <c r="I25" s="14">
        <f t="shared" si="14"/>
        <v>0</v>
      </c>
      <c r="J25" s="14">
        <f t="shared" si="14"/>
        <v>0</v>
      </c>
      <c r="K25" s="14">
        <f>K21+K23+K24</f>
        <v>0</v>
      </c>
      <c r="L25" s="14">
        <f t="shared" si="14"/>
        <v>21039673</v>
      </c>
      <c r="M25" s="14">
        <f t="shared" si="14"/>
        <v>21039673</v>
      </c>
      <c r="N25" s="14">
        <f>N21+N23+N24</f>
        <v>21229673</v>
      </c>
      <c r="O25" s="92" t="s">
        <v>13</v>
      </c>
      <c r="P25" s="14">
        <f aca="true" t="shared" si="15" ref="P25:Z25">P21+P22</f>
        <v>0</v>
      </c>
      <c r="Q25" s="14">
        <f t="shared" si="15"/>
        <v>0</v>
      </c>
      <c r="R25" s="14">
        <f>R21+R22</f>
        <v>0</v>
      </c>
      <c r="S25" s="14">
        <f t="shared" si="15"/>
        <v>53588189</v>
      </c>
      <c r="T25" s="14">
        <f t="shared" si="15"/>
        <v>53608189</v>
      </c>
      <c r="U25" s="14">
        <f>U21+U22</f>
        <v>53914482</v>
      </c>
      <c r="V25" s="14">
        <f t="shared" si="15"/>
        <v>0</v>
      </c>
      <c r="W25" s="14">
        <f t="shared" si="15"/>
        <v>0</v>
      </c>
      <c r="X25" s="14">
        <f>X21+X22</f>
        <v>0</v>
      </c>
      <c r="Y25" s="14">
        <f t="shared" si="15"/>
        <v>53588189</v>
      </c>
      <c r="Z25" s="14">
        <f t="shared" si="15"/>
        <v>53608189</v>
      </c>
      <c r="AA25" s="14">
        <f>AA21+AA22</f>
        <v>53914482</v>
      </c>
    </row>
    <row r="26" spans="1:27" s="96" customFormat="1" ht="16.5">
      <c r="A26" s="1">
        <v>23</v>
      </c>
      <c r="B26" s="237" t="s">
        <v>148</v>
      </c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 t="s">
        <v>149</v>
      </c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</row>
    <row r="27" spans="1:27" s="11" customFormat="1" ht="15.75">
      <c r="A27" s="1">
        <v>24</v>
      </c>
      <c r="B27" s="91" t="s">
        <v>150</v>
      </c>
      <c r="C27" s="5">
        <f aca="true" t="shared" si="16" ref="C27:M27">C12+C21</f>
        <v>0</v>
      </c>
      <c r="D27" s="5">
        <f t="shared" si="16"/>
        <v>0</v>
      </c>
      <c r="E27" s="5">
        <f>E12+E21</f>
        <v>0</v>
      </c>
      <c r="F27" s="5">
        <f t="shared" si="16"/>
        <v>73098123</v>
      </c>
      <c r="G27" s="5">
        <f t="shared" si="16"/>
        <v>73098123</v>
      </c>
      <c r="H27" s="5">
        <f>H12+H21</f>
        <v>74170623</v>
      </c>
      <c r="I27" s="5">
        <f t="shared" si="16"/>
        <v>7911000</v>
      </c>
      <c r="J27" s="5">
        <f t="shared" si="16"/>
        <v>7911000</v>
      </c>
      <c r="K27" s="5">
        <f>K12+K21</f>
        <v>7911000</v>
      </c>
      <c r="L27" s="5">
        <f t="shared" si="16"/>
        <v>81009123</v>
      </c>
      <c r="M27" s="5">
        <f t="shared" si="16"/>
        <v>81009123</v>
      </c>
      <c r="N27" s="5">
        <f>N12+N21</f>
        <v>82081623</v>
      </c>
      <c r="O27" s="91" t="s">
        <v>151</v>
      </c>
      <c r="P27" s="5">
        <f aca="true" t="shared" si="17" ref="P27:Z27">P12+P21</f>
        <v>0</v>
      </c>
      <c r="Q27" s="5">
        <f t="shared" si="17"/>
        <v>0</v>
      </c>
      <c r="R27" s="5">
        <f>R12+R21</f>
        <v>0</v>
      </c>
      <c r="S27" s="5">
        <f t="shared" si="17"/>
        <v>114737294</v>
      </c>
      <c r="T27" s="5">
        <f t="shared" si="17"/>
        <v>114467156</v>
      </c>
      <c r="U27" s="5">
        <f>U12+U21</f>
        <v>115539656</v>
      </c>
      <c r="V27" s="5">
        <f t="shared" si="17"/>
        <v>1930500</v>
      </c>
      <c r="W27" s="5">
        <f t="shared" si="17"/>
        <v>1930500</v>
      </c>
      <c r="X27" s="5">
        <f>X12+X21</f>
        <v>1930500</v>
      </c>
      <c r="Y27" s="5">
        <f t="shared" si="17"/>
        <v>116667794</v>
      </c>
      <c r="Z27" s="5">
        <f t="shared" si="17"/>
        <v>116397656</v>
      </c>
      <c r="AA27" s="5">
        <f>AA12+AA21</f>
        <v>117470156</v>
      </c>
    </row>
    <row r="28" spans="1:27" s="11" customFormat="1" ht="15.75">
      <c r="A28" s="1">
        <v>25</v>
      </c>
      <c r="B28" s="94" t="s">
        <v>152</v>
      </c>
      <c r="C28" s="95">
        <f aca="true" t="shared" si="18" ref="C28:N28">C27-P27</f>
        <v>0</v>
      </c>
      <c r="D28" s="95">
        <f t="shared" si="18"/>
        <v>0</v>
      </c>
      <c r="E28" s="95">
        <f t="shared" si="18"/>
        <v>0</v>
      </c>
      <c r="F28" s="95">
        <f t="shared" si="18"/>
        <v>-41639171</v>
      </c>
      <c r="G28" s="95">
        <f t="shared" si="18"/>
        <v>-41369033</v>
      </c>
      <c r="H28" s="95">
        <f t="shared" si="18"/>
        <v>-41369033</v>
      </c>
      <c r="I28" s="95">
        <f t="shared" si="18"/>
        <v>5980500</v>
      </c>
      <c r="J28" s="95">
        <f t="shared" si="18"/>
        <v>5980500</v>
      </c>
      <c r="K28" s="95">
        <f t="shared" si="18"/>
        <v>5980500</v>
      </c>
      <c r="L28" s="95">
        <f t="shared" si="18"/>
        <v>-35658671</v>
      </c>
      <c r="M28" s="95">
        <f t="shared" si="18"/>
        <v>-35388533</v>
      </c>
      <c r="N28" s="95">
        <f t="shared" si="18"/>
        <v>-35388533</v>
      </c>
      <c r="O28" s="236" t="s">
        <v>145</v>
      </c>
      <c r="P28" s="231">
        <f aca="true" t="shared" si="19" ref="P28:Z28">P13+P22</f>
        <v>0</v>
      </c>
      <c r="Q28" s="231">
        <f t="shared" si="19"/>
        <v>0</v>
      </c>
      <c r="R28" s="231">
        <f>R13+R22</f>
        <v>0</v>
      </c>
      <c r="S28" s="231">
        <f t="shared" si="19"/>
        <v>553579</v>
      </c>
      <c r="T28" s="231">
        <f t="shared" si="19"/>
        <v>553579</v>
      </c>
      <c r="U28" s="231">
        <f>U13+U22</f>
        <v>553579</v>
      </c>
      <c r="V28" s="231">
        <f t="shared" si="19"/>
        <v>0</v>
      </c>
      <c r="W28" s="231">
        <f t="shared" si="19"/>
        <v>0</v>
      </c>
      <c r="X28" s="231">
        <f>X13+X22</f>
        <v>0</v>
      </c>
      <c r="Y28" s="231">
        <f t="shared" si="19"/>
        <v>553579</v>
      </c>
      <c r="Z28" s="231">
        <f t="shared" si="19"/>
        <v>553579</v>
      </c>
      <c r="AA28" s="231">
        <f>AA13+AA22</f>
        <v>553579</v>
      </c>
    </row>
    <row r="29" spans="1:27" s="11" customFormat="1" ht="15.75">
      <c r="A29" s="1">
        <v>26</v>
      </c>
      <c r="B29" s="94" t="s">
        <v>143</v>
      </c>
      <c r="C29" s="5">
        <f aca="true" t="shared" si="20" ref="C29:M29">C14+C23</f>
        <v>0</v>
      </c>
      <c r="D29" s="5">
        <f t="shared" si="20"/>
        <v>0</v>
      </c>
      <c r="E29" s="5">
        <f>E14+E23</f>
        <v>0</v>
      </c>
      <c r="F29" s="5">
        <f t="shared" si="20"/>
        <v>15415077</v>
      </c>
      <c r="G29" s="5">
        <f t="shared" si="20"/>
        <v>15144939</v>
      </c>
      <c r="H29" s="5">
        <f>H14+H23</f>
        <v>15144939</v>
      </c>
      <c r="I29" s="5">
        <f t="shared" si="20"/>
        <v>0</v>
      </c>
      <c r="J29" s="5">
        <f t="shared" si="20"/>
        <v>0</v>
      </c>
      <c r="K29" s="5">
        <f>K14+K23</f>
        <v>0</v>
      </c>
      <c r="L29" s="5">
        <f t="shared" si="20"/>
        <v>15415077</v>
      </c>
      <c r="M29" s="5">
        <f t="shared" si="20"/>
        <v>15144939</v>
      </c>
      <c r="N29" s="5">
        <f>N14+N23</f>
        <v>15144939</v>
      </c>
      <c r="O29" s="236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</row>
    <row r="30" spans="1:27" s="11" customFormat="1" ht="15.75">
      <c r="A30" s="1">
        <v>27</v>
      </c>
      <c r="B30" s="94" t="s">
        <v>144</v>
      </c>
      <c r="C30" s="5">
        <f aca="true" t="shared" si="21" ref="C30:M30">C15+C24</f>
        <v>0</v>
      </c>
      <c r="D30" s="5">
        <f t="shared" si="21"/>
        <v>0</v>
      </c>
      <c r="E30" s="5">
        <f>E15+E24</f>
        <v>0</v>
      </c>
      <c r="F30" s="5">
        <f t="shared" si="21"/>
        <v>20797173</v>
      </c>
      <c r="G30" s="5">
        <f t="shared" si="21"/>
        <v>20797173</v>
      </c>
      <c r="H30" s="5">
        <f>H15+H24</f>
        <v>20797173</v>
      </c>
      <c r="I30" s="5">
        <f t="shared" si="21"/>
        <v>0</v>
      </c>
      <c r="J30" s="5">
        <f t="shared" si="21"/>
        <v>0</v>
      </c>
      <c r="K30" s="5">
        <f>K15+K24</f>
        <v>0</v>
      </c>
      <c r="L30" s="5">
        <f t="shared" si="21"/>
        <v>20797173</v>
      </c>
      <c r="M30" s="5">
        <f t="shared" si="21"/>
        <v>20797173</v>
      </c>
      <c r="N30" s="5">
        <f>N15+N24</f>
        <v>20797173</v>
      </c>
      <c r="O30" s="236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</row>
    <row r="31" spans="1:27" s="11" customFormat="1" ht="15.75">
      <c r="A31" s="1">
        <v>28</v>
      </c>
      <c r="B31" s="90" t="s">
        <v>7</v>
      </c>
      <c r="C31" s="14">
        <f aca="true" t="shared" si="22" ref="C31:M31">C27+C29+C30</f>
        <v>0</v>
      </c>
      <c r="D31" s="14">
        <f t="shared" si="22"/>
        <v>0</v>
      </c>
      <c r="E31" s="14">
        <f>E27+E29+E30</f>
        <v>0</v>
      </c>
      <c r="F31" s="14">
        <f t="shared" si="22"/>
        <v>109310373</v>
      </c>
      <c r="G31" s="14">
        <f t="shared" si="22"/>
        <v>109040235</v>
      </c>
      <c r="H31" s="14">
        <f>H27+H29+H30</f>
        <v>110112735</v>
      </c>
      <c r="I31" s="14">
        <f t="shared" si="22"/>
        <v>7911000</v>
      </c>
      <c r="J31" s="14">
        <f t="shared" si="22"/>
        <v>7911000</v>
      </c>
      <c r="K31" s="14">
        <f>K27+K29+K30</f>
        <v>7911000</v>
      </c>
      <c r="L31" s="14">
        <f t="shared" si="22"/>
        <v>117221373</v>
      </c>
      <c r="M31" s="14">
        <f t="shared" si="22"/>
        <v>116951235</v>
      </c>
      <c r="N31" s="14">
        <f>N27+N29+N30</f>
        <v>118023735</v>
      </c>
      <c r="O31" s="90" t="s">
        <v>8</v>
      </c>
      <c r="P31" s="14">
        <f aca="true" t="shared" si="23" ref="P31:Z31">SUM(P27:P30)</f>
        <v>0</v>
      </c>
      <c r="Q31" s="14">
        <f t="shared" si="23"/>
        <v>0</v>
      </c>
      <c r="R31" s="14">
        <f>SUM(R27:R30)</f>
        <v>0</v>
      </c>
      <c r="S31" s="14">
        <f t="shared" si="23"/>
        <v>115290873</v>
      </c>
      <c r="T31" s="14">
        <f t="shared" si="23"/>
        <v>115020735</v>
      </c>
      <c r="U31" s="14">
        <f>SUM(U27:U30)</f>
        <v>116093235</v>
      </c>
      <c r="V31" s="14">
        <f t="shared" si="23"/>
        <v>1930500</v>
      </c>
      <c r="W31" s="14">
        <f t="shared" si="23"/>
        <v>1930500</v>
      </c>
      <c r="X31" s="14">
        <f>SUM(X27:X30)</f>
        <v>1930500</v>
      </c>
      <c r="Y31" s="14">
        <f t="shared" si="23"/>
        <v>117221373</v>
      </c>
      <c r="Z31" s="14">
        <f t="shared" si="23"/>
        <v>116951235</v>
      </c>
      <c r="AA31" s="14">
        <f>SUM(AA27:AA30)</f>
        <v>118023735</v>
      </c>
    </row>
    <row r="32" spans="12:27" ht="15">
      <c r="L32" s="42"/>
      <c r="M32" s="42"/>
      <c r="N32" s="42"/>
      <c r="Z32" s="205"/>
      <c r="AA32" s="205" t="s">
        <v>576</v>
      </c>
    </row>
    <row r="33" spans="12:14" ht="15">
      <c r="L33" s="42"/>
      <c r="M33" s="42"/>
      <c r="N33" s="42"/>
    </row>
  </sheetData>
  <sheetProtection/>
  <mergeCells count="69">
    <mergeCell ref="O6:AA6"/>
    <mergeCell ref="F10:F11"/>
    <mergeCell ref="I10:I11"/>
    <mergeCell ref="L10:L11"/>
    <mergeCell ref="B6:N6"/>
    <mergeCell ref="B17:N17"/>
    <mergeCell ref="H10:H11"/>
    <mergeCell ref="K10:K11"/>
    <mergeCell ref="N10:N11"/>
    <mergeCell ref="B26:N26"/>
    <mergeCell ref="I4:K4"/>
    <mergeCell ref="L4:N4"/>
    <mergeCell ref="P4:R4"/>
    <mergeCell ref="S4:U4"/>
    <mergeCell ref="V4:X4"/>
    <mergeCell ref="O22:O24"/>
    <mergeCell ref="P13:P15"/>
    <mergeCell ref="R22:R24"/>
    <mergeCell ref="E10:E11"/>
    <mergeCell ref="Y4:AA4"/>
    <mergeCell ref="O4:O5"/>
    <mergeCell ref="W22:W24"/>
    <mergeCell ref="Z22:Z24"/>
    <mergeCell ref="Q22:Q24"/>
    <mergeCell ref="D10:D11"/>
    <mergeCell ref="G10:G11"/>
    <mergeCell ref="J10:J11"/>
    <mergeCell ref="M10:M11"/>
    <mergeCell ref="Q13:Q15"/>
    <mergeCell ref="W28:W30"/>
    <mergeCell ref="Z28:Z30"/>
    <mergeCell ref="V28:V30"/>
    <mergeCell ref="Y28:Y30"/>
    <mergeCell ref="S13:S15"/>
    <mergeCell ref="T13:T15"/>
    <mergeCell ref="W13:W15"/>
    <mergeCell ref="V22:V24"/>
    <mergeCell ref="S22:S24"/>
    <mergeCell ref="O17:AA17"/>
    <mergeCell ref="O28:O30"/>
    <mergeCell ref="Q28:Q30"/>
    <mergeCell ref="P28:P30"/>
    <mergeCell ref="S28:S30"/>
    <mergeCell ref="P22:P24"/>
    <mergeCell ref="O26:AA26"/>
    <mergeCell ref="X22:X24"/>
    <mergeCell ref="U28:U30"/>
    <mergeCell ref="Y22:Y24"/>
    <mergeCell ref="T28:T30"/>
    <mergeCell ref="A1:Y1"/>
    <mergeCell ref="Y13:Y15"/>
    <mergeCell ref="B4:B5"/>
    <mergeCell ref="B10:B11"/>
    <mergeCell ref="C10:C11"/>
    <mergeCell ref="V13:V15"/>
    <mergeCell ref="O13:O15"/>
    <mergeCell ref="X13:X15"/>
    <mergeCell ref="C4:E4"/>
    <mergeCell ref="F4:H4"/>
    <mergeCell ref="R13:R15"/>
    <mergeCell ref="Z13:Z15"/>
    <mergeCell ref="T22:T24"/>
    <mergeCell ref="X28:X30"/>
    <mergeCell ref="AA13:AA15"/>
    <mergeCell ref="AA22:AA24"/>
    <mergeCell ref="AA28:AA30"/>
    <mergeCell ref="R28:R30"/>
    <mergeCell ref="U13:U15"/>
    <mergeCell ref="U22:U2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7" r:id="rId1"/>
  <headerFooter>
    <oddHeader>&amp;R&amp;"Arial,Normál"&amp;10 1. melléklet a 6/2017.(VII.12.) önkormányzati rendelethez
"&amp;"Arial,Dőlt"1. melléklet a 2/2017.(III.13.) önkormányzati rendelethez&amp;"Arial,Normál"
</oddHeader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L87"/>
  <sheetViews>
    <sheetView zoomScalePageLayoutView="0" workbookViewId="0" topLeftCell="C1">
      <selection activeCell="F16" sqref="F16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9" width="12.7109375" style="2" customWidth="1"/>
    <col min="10" max="10" width="11.00390625" style="20" customWidth="1"/>
    <col min="11" max="12" width="12.140625" style="2" customWidth="1"/>
    <col min="13" max="16384" width="9.140625" style="2" customWidth="1"/>
  </cols>
  <sheetData>
    <row r="1" spans="1:12" ht="15.75">
      <c r="A1" s="232" t="s">
        <v>617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07"/>
    </row>
    <row r="2" spans="1:12" ht="15.75">
      <c r="A2" s="232" t="s">
        <v>485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07"/>
    </row>
    <row r="3" ht="15.75"/>
    <row r="4" spans="1:12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56</v>
      </c>
      <c r="H4" s="1" t="s">
        <v>57</v>
      </c>
      <c r="I4" s="1" t="s">
        <v>58</v>
      </c>
      <c r="J4" s="1" t="s">
        <v>103</v>
      </c>
      <c r="K4" s="1" t="s">
        <v>104</v>
      </c>
      <c r="L4" s="1" t="s">
        <v>59</v>
      </c>
    </row>
    <row r="5" spans="1:12" s="3" customFormat="1" ht="15.75">
      <c r="A5" s="1">
        <v>1</v>
      </c>
      <c r="B5" s="233" t="s">
        <v>9</v>
      </c>
      <c r="C5" s="233" t="s">
        <v>153</v>
      </c>
      <c r="D5" s="239" t="s">
        <v>14</v>
      </c>
      <c r="E5" s="239"/>
      <c r="F5" s="239"/>
      <c r="G5" s="239" t="s">
        <v>15</v>
      </c>
      <c r="H5" s="239"/>
      <c r="I5" s="239"/>
      <c r="J5" s="239" t="s">
        <v>16</v>
      </c>
      <c r="K5" s="239"/>
      <c r="L5" s="239"/>
    </row>
    <row r="6" spans="1:12" s="3" customFormat="1" ht="31.5">
      <c r="A6" s="1">
        <v>2</v>
      </c>
      <c r="B6" s="233"/>
      <c r="C6" s="233"/>
      <c r="D6" s="40" t="s">
        <v>4</v>
      </c>
      <c r="E6" s="40" t="s">
        <v>679</v>
      </c>
      <c r="F6" s="4" t="s">
        <v>715</v>
      </c>
      <c r="G6" s="40" t="s">
        <v>4</v>
      </c>
      <c r="H6" s="40" t="s">
        <v>679</v>
      </c>
      <c r="I6" s="4" t="s">
        <v>715</v>
      </c>
      <c r="J6" s="40" t="s">
        <v>4</v>
      </c>
      <c r="K6" s="40" t="s">
        <v>679</v>
      </c>
      <c r="L6" s="4" t="s">
        <v>715</v>
      </c>
    </row>
    <row r="7" spans="1:12" s="3" customFormat="1" ht="15.75">
      <c r="A7" s="1">
        <v>3</v>
      </c>
      <c r="B7" s="105" t="s">
        <v>120</v>
      </c>
      <c r="C7" s="100"/>
      <c r="D7" s="14"/>
      <c r="E7" s="14"/>
      <c r="F7" s="14"/>
      <c r="G7" s="14"/>
      <c r="H7" s="14"/>
      <c r="I7" s="14"/>
      <c r="J7" s="14"/>
      <c r="K7" s="14"/>
      <c r="L7" s="14"/>
    </row>
    <row r="8" spans="1:12" s="3" customFormat="1" ht="15.75" hidden="1">
      <c r="A8" s="1"/>
      <c r="B8" s="7"/>
      <c r="C8" s="100"/>
      <c r="D8" s="5"/>
      <c r="E8" s="5"/>
      <c r="F8" s="5"/>
      <c r="G8" s="5"/>
      <c r="H8" s="5"/>
      <c r="I8" s="5"/>
      <c r="J8" s="5">
        <f>D8+G8</f>
        <v>0</v>
      </c>
      <c r="K8" s="5">
        <f>E8+H8</f>
        <v>0</v>
      </c>
      <c r="L8" s="5">
        <f>F8+I8</f>
        <v>0</v>
      </c>
    </row>
    <row r="9" spans="1:12" s="3" customFormat="1" ht="31.5" hidden="1">
      <c r="A9" s="1"/>
      <c r="B9" s="7" t="s">
        <v>212</v>
      </c>
      <c r="C9" s="100"/>
      <c r="D9" s="5">
        <f>SUM(D8)</f>
        <v>0</v>
      </c>
      <c r="E9" s="5">
        <f>SUM(E8)</f>
        <v>0</v>
      </c>
      <c r="F9" s="5">
        <f>SUM(F8)</f>
        <v>0</v>
      </c>
      <c r="G9" s="116"/>
      <c r="H9" s="116"/>
      <c r="I9" s="116"/>
      <c r="J9" s="116"/>
      <c r="K9" s="116"/>
      <c r="L9" s="116"/>
    </row>
    <row r="10" spans="1:12" s="3" customFormat="1" ht="47.25">
      <c r="A10" s="1">
        <v>4</v>
      </c>
      <c r="B10" s="121" t="s">
        <v>625</v>
      </c>
      <c r="C10" s="100">
        <v>2</v>
      </c>
      <c r="D10" s="5">
        <v>5810295</v>
      </c>
      <c r="E10" s="5">
        <v>5810295</v>
      </c>
      <c r="F10" s="5">
        <v>5810295</v>
      </c>
      <c r="G10" s="5">
        <v>1568780</v>
      </c>
      <c r="H10" s="5">
        <v>1568780</v>
      </c>
      <c r="I10" s="5">
        <v>1568780</v>
      </c>
      <c r="J10" s="5">
        <f aca="true" t="shared" si="0" ref="J10:L13">D10+G10</f>
        <v>7379075</v>
      </c>
      <c r="K10" s="5">
        <f t="shared" si="0"/>
        <v>7379075</v>
      </c>
      <c r="L10" s="5">
        <f t="shared" si="0"/>
        <v>7379075</v>
      </c>
    </row>
    <row r="11" spans="1:12" s="3" customFormat="1" ht="15.75" hidden="1">
      <c r="A11" s="1"/>
      <c r="B11" s="7"/>
      <c r="C11" s="100"/>
      <c r="D11" s="5"/>
      <c r="E11" s="5"/>
      <c r="F11" s="5"/>
      <c r="G11" s="5"/>
      <c r="H11" s="5"/>
      <c r="I11" s="5"/>
      <c r="J11" s="5">
        <f t="shared" si="0"/>
        <v>0</v>
      </c>
      <c r="K11" s="5">
        <f t="shared" si="0"/>
        <v>0</v>
      </c>
      <c r="L11" s="5">
        <f t="shared" si="0"/>
        <v>0</v>
      </c>
    </row>
    <row r="12" spans="1:12" s="3" customFormat="1" ht="15.75" hidden="1">
      <c r="A12" s="1"/>
      <c r="B12" s="7"/>
      <c r="C12" s="100"/>
      <c r="D12" s="5"/>
      <c r="E12" s="5"/>
      <c r="F12" s="5"/>
      <c r="G12" s="5"/>
      <c r="H12" s="5"/>
      <c r="I12" s="5"/>
      <c r="J12" s="5">
        <f t="shared" si="0"/>
        <v>0</v>
      </c>
      <c r="K12" s="5">
        <f t="shared" si="0"/>
        <v>0</v>
      </c>
      <c r="L12" s="5">
        <f t="shared" si="0"/>
        <v>0</v>
      </c>
    </row>
    <row r="13" spans="1:12" s="3" customFormat="1" ht="15.75" hidden="1">
      <c r="A13" s="1"/>
      <c r="B13" s="121"/>
      <c r="C13" s="100"/>
      <c r="D13" s="5"/>
      <c r="E13" s="5"/>
      <c r="F13" s="5"/>
      <c r="G13" s="5"/>
      <c r="H13" s="5"/>
      <c r="I13" s="5"/>
      <c r="J13" s="5">
        <f t="shared" si="0"/>
        <v>0</v>
      </c>
      <c r="K13" s="5">
        <f t="shared" si="0"/>
        <v>0</v>
      </c>
      <c r="L13" s="5">
        <f t="shared" si="0"/>
        <v>0</v>
      </c>
    </row>
    <row r="14" spans="1:12" s="3" customFormat="1" ht="31.5">
      <c r="A14" s="1">
        <v>5</v>
      </c>
      <c r="B14" s="7" t="s">
        <v>211</v>
      </c>
      <c r="C14" s="100"/>
      <c r="D14" s="5">
        <f>SUM(D10:D13)</f>
        <v>5810295</v>
      </c>
      <c r="E14" s="5">
        <f>SUM(E10:E13)</f>
        <v>5810295</v>
      </c>
      <c r="F14" s="5">
        <f>SUM(F10:F13)</f>
        <v>5810295</v>
      </c>
      <c r="G14" s="116"/>
      <c r="H14" s="116"/>
      <c r="I14" s="116"/>
      <c r="J14" s="116"/>
      <c r="K14" s="116"/>
      <c r="L14" s="116"/>
    </row>
    <row r="15" spans="1:12" s="3" customFormat="1" ht="15.75" customHeight="1" hidden="1">
      <c r="A15" s="1"/>
      <c r="B15" s="7" t="s">
        <v>571</v>
      </c>
      <c r="C15" s="100">
        <v>2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f>D15+G15</f>
        <v>0</v>
      </c>
      <c r="K15" s="5">
        <f>E15+H15</f>
        <v>0</v>
      </c>
      <c r="L15" s="5">
        <f>F15+I15</f>
        <v>0</v>
      </c>
    </row>
    <row r="16" spans="1:12" s="3" customFormat="1" ht="32.25" customHeight="1" hidden="1">
      <c r="A16" s="1"/>
      <c r="B16" s="7" t="s">
        <v>210</v>
      </c>
      <c r="C16" s="100"/>
      <c r="D16" s="5">
        <f>SUM(D15)</f>
        <v>0</v>
      </c>
      <c r="E16" s="5">
        <f>SUM(E15)</f>
        <v>0</v>
      </c>
      <c r="F16" s="5">
        <f>SUM(F15)</f>
        <v>0</v>
      </c>
      <c r="G16" s="116"/>
      <c r="H16" s="116"/>
      <c r="I16" s="116"/>
      <c r="J16" s="116"/>
      <c r="K16" s="116"/>
      <c r="L16" s="116"/>
    </row>
    <row r="17" spans="1:12" s="3" customFormat="1" ht="15.75" hidden="1">
      <c r="A17" s="1"/>
      <c r="B17" s="121" t="s">
        <v>526</v>
      </c>
      <c r="C17" s="100">
        <v>2</v>
      </c>
      <c r="D17" s="5"/>
      <c r="E17" s="5"/>
      <c r="F17" s="5"/>
      <c r="G17" s="5"/>
      <c r="H17" s="5"/>
      <c r="I17" s="5"/>
      <c r="J17" s="5">
        <f aca="true" t="shared" si="1" ref="J17:L20">D17+G17</f>
        <v>0</v>
      </c>
      <c r="K17" s="5">
        <f t="shared" si="1"/>
        <v>0</v>
      </c>
      <c r="L17" s="5">
        <f t="shared" si="1"/>
        <v>0</v>
      </c>
    </row>
    <row r="18" spans="1:12" s="3" customFormat="1" ht="31.5" hidden="1">
      <c r="A18" s="1"/>
      <c r="B18" s="121" t="s">
        <v>527</v>
      </c>
      <c r="C18" s="100">
        <v>2</v>
      </c>
      <c r="D18" s="5"/>
      <c r="E18" s="5"/>
      <c r="F18" s="5"/>
      <c r="G18" s="5"/>
      <c r="H18" s="5"/>
      <c r="I18" s="5"/>
      <c r="J18" s="5">
        <f t="shared" si="1"/>
        <v>0</v>
      </c>
      <c r="K18" s="5">
        <f t="shared" si="1"/>
        <v>0</v>
      </c>
      <c r="L18" s="5">
        <f t="shared" si="1"/>
        <v>0</v>
      </c>
    </row>
    <row r="19" spans="1:12" s="3" customFormat="1" ht="15.75" hidden="1">
      <c r="A19" s="1"/>
      <c r="B19" s="7"/>
      <c r="C19" s="100">
        <v>2</v>
      </c>
      <c r="D19" s="5"/>
      <c r="E19" s="5"/>
      <c r="F19" s="5"/>
      <c r="G19" s="5"/>
      <c r="H19" s="5"/>
      <c r="I19" s="5"/>
      <c r="J19" s="5">
        <f t="shared" si="1"/>
        <v>0</v>
      </c>
      <c r="K19" s="5">
        <f t="shared" si="1"/>
        <v>0</v>
      </c>
      <c r="L19" s="5">
        <f t="shared" si="1"/>
        <v>0</v>
      </c>
    </row>
    <row r="20" spans="1:12" s="3" customFormat="1" ht="15.75">
      <c r="A20" s="1" t="s">
        <v>577</v>
      </c>
      <c r="B20" s="7" t="s">
        <v>688</v>
      </c>
      <c r="C20" s="100">
        <v>2</v>
      </c>
      <c r="D20" s="5">
        <v>0</v>
      </c>
      <c r="E20" s="5">
        <v>0</v>
      </c>
      <c r="F20" s="5">
        <v>179528</v>
      </c>
      <c r="G20" s="5">
        <v>0</v>
      </c>
      <c r="H20" s="5">
        <v>0</v>
      </c>
      <c r="I20" s="5">
        <v>48472</v>
      </c>
      <c r="J20" s="5">
        <f t="shared" si="1"/>
        <v>0</v>
      </c>
      <c r="K20" s="5">
        <f t="shared" si="1"/>
        <v>0</v>
      </c>
      <c r="L20" s="5">
        <f t="shared" si="1"/>
        <v>228000</v>
      </c>
    </row>
    <row r="21" spans="1:12" s="3" customFormat="1" ht="47.25">
      <c r="A21" s="1" t="s">
        <v>578</v>
      </c>
      <c r="B21" s="7" t="s">
        <v>210</v>
      </c>
      <c r="C21" s="100"/>
      <c r="D21" s="5">
        <f>SUM(D20)</f>
        <v>0</v>
      </c>
      <c r="E21" s="5">
        <f>SUM(E20)</f>
        <v>0</v>
      </c>
      <c r="F21" s="5">
        <f>SUM(F20)</f>
        <v>179528</v>
      </c>
      <c r="G21" s="116"/>
      <c r="H21" s="116"/>
      <c r="I21" s="116"/>
      <c r="J21" s="116"/>
      <c r="K21" s="116"/>
      <c r="L21" s="116"/>
    </row>
    <row r="22" spans="1:12" s="3" customFormat="1" ht="31.5">
      <c r="A22" s="1">
        <v>6</v>
      </c>
      <c r="B22" s="7" t="s">
        <v>628</v>
      </c>
      <c r="C22" s="100">
        <v>2</v>
      </c>
      <c r="D22" s="5">
        <v>858915</v>
      </c>
      <c r="E22" s="5">
        <v>858915</v>
      </c>
      <c r="F22" s="5">
        <v>858915</v>
      </c>
      <c r="G22" s="5">
        <v>231907</v>
      </c>
      <c r="H22" s="5">
        <v>231907</v>
      </c>
      <c r="I22" s="5">
        <v>231907</v>
      </c>
      <c r="J22" s="5">
        <f aca="true" t="shared" si="2" ref="J22:J34">D22+G22</f>
        <v>1090822</v>
      </c>
      <c r="K22" s="5">
        <f aca="true" t="shared" si="3" ref="K22:K34">E22+H22</f>
        <v>1090822</v>
      </c>
      <c r="L22" s="5">
        <f aca="true" t="shared" si="4" ref="L22:L34">F22+I22</f>
        <v>1090822</v>
      </c>
    </row>
    <row r="23" spans="1:12" s="3" customFormat="1" ht="31.5">
      <c r="A23" s="1">
        <v>7</v>
      </c>
      <c r="B23" s="7" t="s">
        <v>623</v>
      </c>
      <c r="C23" s="100">
        <v>2</v>
      </c>
      <c r="D23" s="5">
        <v>8541987</v>
      </c>
      <c r="E23" s="5">
        <v>8541987</v>
      </c>
      <c r="F23" s="5">
        <v>8541987</v>
      </c>
      <c r="G23" s="5">
        <v>2306336</v>
      </c>
      <c r="H23" s="5">
        <v>2306336</v>
      </c>
      <c r="I23" s="5">
        <v>2306336</v>
      </c>
      <c r="J23" s="5">
        <f t="shared" si="2"/>
        <v>10848323</v>
      </c>
      <c r="K23" s="5">
        <f t="shared" si="3"/>
        <v>10848323</v>
      </c>
      <c r="L23" s="5">
        <f t="shared" si="4"/>
        <v>10848323</v>
      </c>
    </row>
    <row r="24" spans="1:12" s="3" customFormat="1" ht="15.75" hidden="1">
      <c r="A24" s="1"/>
      <c r="B24" s="7"/>
      <c r="C24" s="100">
        <v>2</v>
      </c>
      <c r="D24" s="5"/>
      <c r="E24" s="5"/>
      <c r="F24" s="5"/>
      <c r="G24" s="5"/>
      <c r="H24" s="5"/>
      <c r="I24" s="5"/>
      <c r="J24" s="5">
        <f t="shared" si="2"/>
        <v>0</v>
      </c>
      <c r="K24" s="5">
        <f t="shared" si="3"/>
        <v>0</v>
      </c>
      <c r="L24" s="5">
        <f t="shared" si="4"/>
        <v>0</v>
      </c>
    </row>
    <row r="25" spans="1:12" s="3" customFormat="1" ht="15.75" hidden="1">
      <c r="A25" s="1"/>
      <c r="B25" s="7"/>
      <c r="C25" s="100">
        <v>2</v>
      </c>
      <c r="D25" s="5"/>
      <c r="E25" s="5"/>
      <c r="F25" s="5"/>
      <c r="G25" s="5"/>
      <c r="H25" s="5"/>
      <c r="I25" s="5"/>
      <c r="J25" s="5">
        <f t="shared" si="2"/>
        <v>0</v>
      </c>
      <c r="K25" s="5">
        <f t="shared" si="3"/>
        <v>0</v>
      </c>
      <c r="L25" s="5">
        <f t="shared" si="4"/>
        <v>0</v>
      </c>
    </row>
    <row r="26" spans="1:12" s="3" customFormat="1" ht="15.75" hidden="1">
      <c r="A26" s="1"/>
      <c r="B26" s="7"/>
      <c r="C26" s="100">
        <v>2</v>
      </c>
      <c r="D26" s="5"/>
      <c r="E26" s="5"/>
      <c r="F26" s="5"/>
      <c r="G26" s="5"/>
      <c r="H26" s="5"/>
      <c r="I26" s="5"/>
      <c r="J26" s="5">
        <f t="shared" si="2"/>
        <v>0</v>
      </c>
      <c r="K26" s="5">
        <f t="shared" si="3"/>
        <v>0</v>
      </c>
      <c r="L26" s="5">
        <f t="shared" si="4"/>
        <v>0</v>
      </c>
    </row>
    <row r="27" spans="1:12" s="3" customFormat="1" ht="15.75" hidden="1">
      <c r="A27" s="1"/>
      <c r="B27" s="7"/>
      <c r="C27" s="100">
        <v>2</v>
      </c>
      <c r="D27" s="5"/>
      <c r="E27" s="5"/>
      <c r="F27" s="5"/>
      <c r="G27" s="5"/>
      <c r="H27" s="5"/>
      <c r="I27" s="5"/>
      <c r="J27" s="5">
        <f t="shared" si="2"/>
        <v>0</v>
      </c>
      <c r="K27" s="5">
        <f t="shared" si="3"/>
        <v>0</v>
      </c>
      <c r="L27" s="5">
        <f t="shared" si="4"/>
        <v>0</v>
      </c>
    </row>
    <row r="28" spans="1:12" s="3" customFormat="1" ht="15.75" hidden="1">
      <c r="A28" s="1"/>
      <c r="B28" s="7"/>
      <c r="C28" s="100">
        <v>2</v>
      </c>
      <c r="D28" s="5"/>
      <c r="E28" s="5"/>
      <c r="F28" s="5"/>
      <c r="G28" s="5"/>
      <c r="H28" s="5"/>
      <c r="I28" s="5"/>
      <c r="J28" s="5">
        <f t="shared" si="2"/>
        <v>0</v>
      </c>
      <c r="K28" s="5">
        <f t="shared" si="3"/>
        <v>0</v>
      </c>
      <c r="L28" s="5">
        <f t="shared" si="4"/>
        <v>0</v>
      </c>
    </row>
    <row r="29" spans="1:12" s="3" customFormat="1" ht="15.75" hidden="1">
      <c r="A29" s="1"/>
      <c r="B29" s="121"/>
      <c r="C29" s="100">
        <v>2</v>
      </c>
      <c r="D29" s="5"/>
      <c r="E29" s="5"/>
      <c r="F29" s="5"/>
      <c r="G29" s="5"/>
      <c r="H29" s="5"/>
      <c r="I29" s="5"/>
      <c r="J29" s="5">
        <f t="shared" si="2"/>
        <v>0</v>
      </c>
      <c r="K29" s="5">
        <f t="shared" si="3"/>
        <v>0</v>
      </c>
      <c r="L29" s="5">
        <f t="shared" si="4"/>
        <v>0</v>
      </c>
    </row>
    <row r="30" spans="1:12" s="3" customFormat="1" ht="15.75" hidden="1">
      <c r="A30" s="1"/>
      <c r="B30" s="7" t="s">
        <v>569</v>
      </c>
      <c r="C30" s="100">
        <v>2</v>
      </c>
      <c r="D30" s="5"/>
      <c r="E30" s="5"/>
      <c r="F30" s="5"/>
      <c r="G30" s="5"/>
      <c r="H30" s="5"/>
      <c r="I30" s="5"/>
      <c r="J30" s="5">
        <f t="shared" si="2"/>
        <v>0</v>
      </c>
      <c r="K30" s="5">
        <f t="shared" si="3"/>
        <v>0</v>
      </c>
      <c r="L30" s="5">
        <f t="shared" si="4"/>
        <v>0</v>
      </c>
    </row>
    <row r="31" spans="1:12" s="3" customFormat="1" ht="15.75" hidden="1">
      <c r="A31" s="1"/>
      <c r="B31" s="7"/>
      <c r="C31" s="100">
        <v>2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f t="shared" si="2"/>
        <v>0</v>
      </c>
      <c r="K31" s="5">
        <f t="shared" si="3"/>
        <v>0</v>
      </c>
      <c r="L31" s="5">
        <f t="shared" si="4"/>
        <v>0</v>
      </c>
    </row>
    <row r="32" spans="1:12" s="3" customFormat="1" ht="15.75" hidden="1">
      <c r="A32" s="1"/>
      <c r="B32" s="7"/>
      <c r="C32" s="100">
        <v>2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f t="shared" si="2"/>
        <v>0</v>
      </c>
      <c r="K32" s="5">
        <f t="shared" si="3"/>
        <v>0</v>
      </c>
      <c r="L32" s="5">
        <f t="shared" si="4"/>
        <v>0</v>
      </c>
    </row>
    <row r="33" spans="1:12" s="3" customFormat="1" ht="15.75" hidden="1">
      <c r="A33" s="1"/>
      <c r="B33" s="7"/>
      <c r="C33" s="100">
        <v>2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f t="shared" si="2"/>
        <v>0</v>
      </c>
      <c r="K33" s="5">
        <f t="shared" si="3"/>
        <v>0</v>
      </c>
      <c r="L33" s="5">
        <f t="shared" si="4"/>
        <v>0</v>
      </c>
    </row>
    <row r="34" spans="1:12" s="3" customFormat="1" ht="15.75" hidden="1">
      <c r="A34" s="1"/>
      <c r="B34" s="7"/>
      <c r="C34" s="100">
        <v>2</v>
      </c>
      <c r="D34" s="5"/>
      <c r="E34" s="5"/>
      <c r="F34" s="5"/>
      <c r="G34" s="5"/>
      <c r="H34" s="5"/>
      <c r="I34" s="5"/>
      <c r="J34" s="5">
        <f t="shared" si="2"/>
        <v>0</v>
      </c>
      <c r="K34" s="5">
        <f t="shared" si="3"/>
        <v>0</v>
      </c>
      <c r="L34" s="5">
        <f t="shared" si="4"/>
        <v>0</v>
      </c>
    </row>
    <row r="35" spans="1:12" s="3" customFormat="1" ht="15.75" hidden="1">
      <c r="A35" s="1"/>
      <c r="B35" s="7" t="s">
        <v>684</v>
      </c>
      <c r="C35" s="100"/>
      <c r="D35" s="5"/>
      <c r="E35" s="5"/>
      <c r="F35" s="5"/>
      <c r="G35" s="5"/>
      <c r="H35" s="5"/>
      <c r="I35" s="5"/>
      <c r="J35" s="5"/>
      <c r="K35" s="5"/>
      <c r="L35" s="5"/>
    </row>
    <row r="36" spans="1:12" s="3" customFormat="1" ht="15.75" hidden="1">
      <c r="A36" s="1"/>
      <c r="B36" s="7" t="s">
        <v>685</v>
      </c>
      <c r="C36" s="100"/>
      <c r="D36" s="5"/>
      <c r="E36" s="5"/>
      <c r="F36" s="5"/>
      <c r="G36" s="5"/>
      <c r="H36" s="5"/>
      <c r="I36" s="5"/>
      <c r="J36" s="5"/>
      <c r="K36" s="5"/>
      <c r="L36" s="5"/>
    </row>
    <row r="37" spans="1:12" s="3" customFormat="1" ht="47.25">
      <c r="A37" s="1">
        <v>8</v>
      </c>
      <c r="B37" s="7" t="s">
        <v>213</v>
      </c>
      <c r="C37" s="100"/>
      <c r="D37" s="5">
        <f>SUM(D22:D34)</f>
        <v>9400902</v>
      </c>
      <c r="E37" s="5">
        <f>SUM(E22:E34)</f>
        <v>9400902</v>
      </c>
      <c r="F37" s="5">
        <f>SUM(F22:F34)</f>
        <v>9400902</v>
      </c>
      <c r="G37" s="116"/>
      <c r="H37" s="116"/>
      <c r="I37" s="116"/>
      <c r="J37" s="116"/>
      <c r="K37" s="116"/>
      <c r="L37" s="116"/>
    </row>
    <row r="38" spans="1:12" s="3" customFormat="1" ht="15.75" hidden="1">
      <c r="A38" s="1"/>
      <c r="B38" s="7" t="s">
        <v>214</v>
      </c>
      <c r="C38" s="100"/>
      <c r="D38" s="5"/>
      <c r="E38" s="5"/>
      <c r="F38" s="5"/>
      <c r="G38" s="116"/>
      <c r="H38" s="116"/>
      <c r="I38" s="116"/>
      <c r="J38" s="116"/>
      <c r="K38" s="116"/>
      <c r="L38" s="116"/>
    </row>
    <row r="39" spans="1:12" s="3" customFormat="1" ht="31.5" hidden="1">
      <c r="A39" s="1"/>
      <c r="B39" s="7" t="s">
        <v>215</v>
      </c>
      <c r="C39" s="100"/>
      <c r="D39" s="5"/>
      <c r="E39" s="5"/>
      <c r="F39" s="5"/>
      <c r="G39" s="116"/>
      <c r="H39" s="116"/>
      <c r="I39" s="116"/>
      <c r="J39" s="116"/>
      <c r="K39" s="116"/>
      <c r="L39" s="116"/>
    </row>
    <row r="40" spans="1:12" s="3" customFormat="1" ht="47.25">
      <c r="A40" s="1">
        <v>9</v>
      </c>
      <c r="B40" s="7" t="s">
        <v>234</v>
      </c>
      <c r="C40" s="100"/>
      <c r="D40" s="116"/>
      <c r="E40" s="116"/>
      <c r="F40" s="116"/>
      <c r="G40" s="5">
        <f>SUM(G7:G39)</f>
        <v>4107023</v>
      </c>
      <c r="H40" s="5">
        <f>SUM(H7:H39)</f>
        <v>4107023</v>
      </c>
      <c r="I40" s="5">
        <f>SUM(I7:I39)</f>
        <v>4155495</v>
      </c>
      <c r="J40" s="116"/>
      <c r="K40" s="116"/>
      <c r="L40" s="116"/>
    </row>
    <row r="41" spans="1:12" s="3" customFormat="1" ht="15.75">
      <c r="A41" s="1">
        <v>10</v>
      </c>
      <c r="B41" s="9" t="s">
        <v>120</v>
      </c>
      <c r="C41" s="100"/>
      <c r="D41" s="14">
        <f aca="true" t="shared" si="5" ref="D41:I41">SUM(D42:D44)</f>
        <v>15211197</v>
      </c>
      <c r="E41" s="14">
        <f t="shared" si="5"/>
        <v>15211197</v>
      </c>
      <c r="F41" s="14">
        <f t="shared" si="5"/>
        <v>15390725</v>
      </c>
      <c r="G41" s="14">
        <f t="shared" si="5"/>
        <v>4107023</v>
      </c>
      <c r="H41" s="14">
        <f t="shared" si="5"/>
        <v>4107023</v>
      </c>
      <c r="I41" s="14">
        <f t="shared" si="5"/>
        <v>4155495</v>
      </c>
      <c r="J41" s="14">
        <f aca="true" t="shared" si="6" ref="J41:L44">D41+G41</f>
        <v>19318220</v>
      </c>
      <c r="K41" s="14">
        <f t="shared" si="6"/>
        <v>19318220</v>
      </c>
      <c r="L41" s="14">
        <f t="shared" si="6"/>
        <v>19546220</v>
      </c>
    </row>
    <row r="42" spans="1:12" s="3" customFormat="1" ht="31.5">
      <c r="A42" s="1">
        <v>11</v>
      </c>
      <c r="B42" s="88" t="s">
        <v>405</v>
      </c>
      <c r="C42" s="100">
        <v>1</v>
      </c>
      <c r="D42" s="5">
        <f aca="true" t="shared" si="7" ref="D42:I42">SUMIF($C$7:$C$41,"1",D$7:D$41)</f>
        <v>0</v>
      </c>
      <c r="E42" s="5">
        <f t="shared" si="7"/>
        <v>0</v>
      </c>
      <c r="F42" s="5">
        <f t="shared" si="7"/>
        <v>0</v>
      </c>
      <c r="G42" s="5">
        <f t="shared" si="7"/>
        <v>0</v>
      </c>
      <c r="H42" s="5">
        <f t="shared" si="7"/>
        <v>0</v>
      </c>
      <c r="I42" s="5">
        <f t="shared" si="7"/>
        <v>0</v>
      </c>
      <c r="J42" s="5">
        <f t="shared" si="6"/>
        <v>0</v>
      </c>
      <c r="K42" s="5">
        <f t="shared" si="6"/>
        <v>0</v>
      </c>
      <c r="L42" s="5">
        <f t="shared" si="6"/>
        <v>0</v>
      </c>
    </row>
    <row r="43" spans="1:12" s="3" customFormat="1" ht="15.75">
      <c r="A43" s="1">
        <v>12</v>
      </c>
      <c r="B43" s="88" t="s">
        <v>245</v>
      </c>
      <c r="C43" s="100">
        <v>2</v>
      </c>
      <c r="D43" s="5">
        <f aca="true" t="shared" si="8" ref="D43:I43">SUMIF($C$7:$C$41,"2",D$7:D$41)</f>
        <v>15211197</v>
      </c>
      <c r="E43" s="5">
        <f t="shared" si="8"/>
        <v>15211197</v>
      </c>
      <c r="F43" s="5">
        <f t="shared" si="8"/>
        <v>15390725</v>
      </c>
      <c r="G43" s="5">
        <f t="shared" si="8"/>
        <v>4107023</v>
      </c>
      <c r="H43" s="5">
        <f t="shared" si="8"/>
        <v>4107023</v>
      </c>
      <c r="I43" s="5">
        <f t="shared" si="8"/>
        <v>4155495</v>
      </c>
      <c r="J43" s="5">
        <f t="shared" si="6"/>
        <v>19318220</v>
      </c>
      <c r="K43" s="5">
        <f t="shared" si="6"/>
        <v>19318220</v>
      </c>
      <c r="L43" s="5">
        <f t="shared" si="6"/>
        <v>19546220</v>
      </c>
    </row>
    <row r="44" spans="1:12" s="3" customFormat="1" ht="15.75">
      <c r="A44" s="1">
        <v>13</v>
      </c>
      <c r="B44" s="88" t="s">
        <v>137</v>
      </c>
      <c r="C44" s="100">
        <v>3</v>
      </c>
      <c r="D44" s="5">
        <f aca="true" t="shared" si="9" ref="D44:I44">SUMIF($C$7:$C$41,"3",D$7:D$41)</f>
        <v>0</v>
      </c>
      <c r="E44" s="5">
        <f t="shared" si="9"/>
        <v>0</v>
      </c>
      <c r="F44" s="5">
        <f t="shared" si="9"/>
        <v>0</v>
      </c>
      <c r="G44" s="5">
        <f t="shared" si="9"/>
        <v>0</v>
      </c>
      <c r="H44" s="5">
        <f t="shared" si="9"/>
        <v>0</v>
      </c>
      <c r="I44" s="5">
        <f t="shared" si="9"/>
        <v>0</v>
      </c>
      <c r="J44" s="5">
        <f t="shared" si="6"/>
        <v>0</v>
      </c>
      <c r="K44" s="5">
        <f t="shared" si="6"/>
        <v>0</v>
      </c>
      <c r="L44" s="5">
        <f t="shared" si="6"/>
        <v>0</v>
      </c>
    </row>
    <row r="45" spans="1:12" s="3" customFormat="1" ht="15.75">
      <c r="A45" s="1">
        <v>14</v>
      </c>
      <c r="B45" s="105" t="s">
        <v>54</v>
      </c>
      <c r="C45" s="100"/>
      <c r="D45" s="14"/>
      <c r="E45" s="14"/>
      <c r="F45" s="14"/>
      <c r="G45" s="14"/>
      <c r="H45" s="14"/>
      <c r="I45" s="14"/>
      <c r="J45" s="14"/>
      <c r="K45" s="14"/>
      <c r="L45" s="14"/>
    </row>
    <row r="46" spans="1:12" s="3" customFormat="1" ht="15.75">
      <c r="A46" s="1">
        <v>15</v>
      </c>
      <c r="B46" s="121" t="s">
        <v>502</v>
      </c>
      <c r="C46" s="100">
        <v>2</v>
      </c>
      <c r="D46" s="5">
        <v>1475815</v>
      </c>
      <c r="E46" s="5">
        <v>1475815</v>
      </c>
      <c r="F46" s="5">
        <v>1475815</v>
      </c>
      <c r="G46" s="5">
        <v>398470</v>
      </c>
      <c r="H46" s="5">
        <v>398470</v>
      </c>
      <c r="I46" s="5">
        <v>398470</v>
      </c>
      <c r="J46" s="5">
        <f aca="true" t="shared" si="10" ref="J46:J54">D46+G46</f>
        <v>1874285</v>
      </c>
      <c r="K46" s="5">
        <f aca="true" t="shared" si="11" ref="K46:K54">E46+H46</f>
        <v>1874285</v>
      </c>
      <c r="L46" s="5">
        <f aca="true" t="shared" si="12" ref="L46:L54">F46+I46</f>
        <v>1874285</v>
      </c>
    </row>
    <row r="47" spans="1:12" s="3" customFormat="1" ht="15.75">
      <c r="A47" s="1">
        <v>16</v>
      </c>
      <c r="B47" s="121" t="s">
        <v>515</v>
      </c>
      <c r="C47" s="100">
        <v>2</v>
      </c>
      <c r="D47" s="5">
        <v>410236</v>
      </c>
      <c r="E47" s="5">
        <v>410236</v>
      </c>
      <c r="F47" s="5">
        <v>410236</v>
      </c>
      <c r="G47" s="5">
        <v>110764</v>
      </c>
      <c r="H47" s="5">
        <v>110764</v>
      </c>
      <c r="I47" s="5">
        <v>110764</v>
      </c>
      <c r="J47" s="5">
        <f t="shared" si="10"/>
        <v>521000</v>
      </c>
      <c r="K47" s="5">
        <f t="shared" si="11"/>
        <v>521000</v>
      </c>
      <c r="L47" s="5">
        <f t="shared" si="12"/>
        <v>521000</v>
      </c>
    </row>
    <row r="48" spans="1:12" s="3" customFormat="1" ht="15.75">
      <c r="A48" s="1">
        <v>17</v>
      </c>
      <c r="B48" s="121" t="s">
        <v>523</v>
      </c>
      <c r="C48" s="100">
        <v>2</v>
      </c>
      <c r="D48" s="5">
        <v>1624760</v>
      </c>
      <c r="E48" s="5">
        <v>1624760</v>
      </c>
      <c r="F48" s="5">
        <v>1624760</v>
      </c>
      <c r="G48" s="5">
        <v>438685</v>
      </c>
      <c r="H48" s="5">
        <v>438685</v>
      </c>
      <c r="I48" s="5">
        <v>438685</v>
      </c>
      <c r="J48" s="5">
        <f t="shared" si="10"/>
        <v>2063445</v>
      </c>
      <c r="K48" s="5">
        <f t="shared" si="11"/>
        <v>2063445</v>
      </c>
      <c r="L48" s="5">
        <f t="shared" si="12"/>
        <v>2063445</v>
      </c>
    </row>
    <row r="49" spans="1:12" s="3" customFormat="1" ht="31.5">
      <c r="A49" s="1">
        <v>18</v>
      </c>
      <c r="B49" s="121" t="s">
        <v>524</v>
      </c>
      <c r="C49" s="100">
        <v>2</v>
      </c>
      <c r="D49" s="5">
        <v>612908</v>
      </c>
      <c r="E49" s="5">
        <v>612908</v>
      </c>
      <c r="F49" s="5">
        <v>612908</v>
      </c>
      <c r="G49" s="5">
        <v>165485</v>
      </c>
      <c r="H49" s="5">
        <v>165485</v>
      </c>
      <c r="I49" s="5">
        <v>165485</v>
      </c>
      <c r="J49" s="5">
        <f t="shared" si="10"/>
        <v>778393</v>
      </c>
      <c r="K49" s="5">
        <f t="shared" si="11"/>
        <v>778393</v>
      </c>
      <c r="L49" s="5">
        <f t="shared" si="12"/>
        <v>778393</v>
      </c>
    </row>
    <row r="50" spans="1:12" s="3" customFormat="1" ht="47.25">
      <c r="A50" s="1">
        <v>19</v>
      </c>
      <c r="B50" s="121" t="s">
        <v>624</v>
      </c>
      <c r="C50" s="100">
        <v>2</v>
      </c>
      <c r="D50" s="5">
        <v>19816921</v>
      </c>
      <c r="E50" s="5">
        <v>19816921</v>
      </c>
      <c r="F50" s="5">
        <v>19816921</v>
      </c>
      <c r="G50" s="5">
        <v>5350569</v>
      </c>
      <c r="H50" s="5">
        <v>5350569</v>
      </c>
      <c r="I50" s="5">
        <v>5350569</v>
      </c>
      <c r="J50" s="5">
        <f t="shared" si="10"/>
        <v>25167490</v>
      </c>
      <c r="K50" s="5">
        <f t="shared" si="11"/>
        <v>25167490</v>
      </c>
      <c r="L50" s="5">
        <f t="shared" si="12"/>
        <v>25167490</v>
      </c>
    </row>
    <row r="51" spans="1:12" s="3" customFormat="1" ht="15.75" hidden="1">
      <c r="A51" s="1"/>
      <c r="B51" s="121" t="s">
        <v>622</v>
      </c>
      <c r="C51" s="100"/>
      <c r="D51" s="5"/>
      <c r="E51" s="5"/>
      <c r="F51" s="5"/>
      <c r="G51" s="5"/>
      <c r="H51" s="5"/>
      <c r="I51" s="5"/>
      <c r="J51" s="5">
        <f t="shared" si="10"/>
        <v>0</v>
      </c>
      <c r="K51" s="5">
        <f t="shared" si="11"/>
        <v>0</v>
      </c>
      <c r="L51" s="5">
        <f t="shared" si="12"/>
        <v>0</v>
      </c>
    </row>
    <row r="52" spans="1:12" s="3" customFormat="1" ht="15.75">
      <c r="A52" s="1">
        <v>20</v>
      </c>
      <c r="B52" s="121" t="s">
        <v>522</v>
      </c>
      <c r="C52" s="100">
        <v>2</v>
      </c>
      <c r="D52" s="5">
        <v>3020520</v>
      </c>
      <c r="E52" s="5">
        <v>3020520</v>
      </c>
      <c r="F52" s="5">
        <v>3020520</v>
      </c>
      <c r="G52" s="5">
        <v>799340</v>
      </c>
      <c r="H52" s="5">
        <v>799340</v>
      </c>
      <c r="I52" s="5">
        <v>799340</v>
      </c>
      <c r="J52" s="5">
        <f t="shared" si="10"/>
        <v>3819860</v>
      </c>
      <c r="K52" s="5">
        <f t="shared" si="11"/>
        <v>3819860</v>
      </c>
      <c r="L52" s="5">
        <f t="shared" si="12"/>
        <v>3819860</v>
      </c>
    </row>
    <row r="53" spans="1:12" s="3" customFormat="1" ht="31.5" hidden="1">
      <c r="A53" s="1"/>
      <c r="B53" s="7" t="s">
        <v>599</v>
      </c>
      <c r="C53" s="100">
        <v>2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f t="shared" si="10"/>
        <v>0</v>
      </c>
      <c r="K53" s="5">
        <f t="shared" si="11"/>
        <v>0</v>
      </c>
      <c r="L53" s="5">
        <f t="shared" si="12"/>
        <v>0</v>
      </c>
    </row>
    <row r="54" spans="1:12" s="3" customFormat="1" ht="15.75" hidden="1">
      <c r="A54" s="1"/>
      <c r="B54" s="7" t="s">
        <v>593</v>
      </c>
      <c r="C54" s="100">
        <v>2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f t="shared" si="10"/>
        <v>0</v>
      </c>
      <c r="K54" s="5">
        <f t="shared" si="11"/>
        <v>0</v>
      </c>
      <c r="L54" s="5">
        <f t="shared" si="12"/>
        <v>0</v>
      </c>
    </row>
    <row r="55" spans="1:12" s="3" customFormat="1" ht="15.75">
      <c r="A55" s="1">
        <v>21</v>
      </c>
      <c r="B55" s="7" t="s">
        <v>216</v>
      </c>
      <c r="C55" s="100"/>
      <c r="D55" s="5">
        <f>SUM(D46:D54)</f>
        <v>26961160</v>
      </c>
      <c r="E55" s="5">
        <f>SUM(E46:E54)</f>
        <v>26961160</v>
      </c>
      <c r="F55" s="5">
        <f>SUM(F46:F54)</f>
        <v>26961160</v>
      </c>
      <c r="G55" s="116"/>
      <c r="H55" s="116"/>
      <c r="I55" s="116"/>
      <c r="J55" s="116"/>
      <c r="K55" s="116"/>
      <c r="L55" s="116"/>
    </row>
    <row r="56" spans="1:12" s="3" customFormat="1" ht="31.5" hidden="1">
      <c r="A56" s="1"/>
      <c r="B56" s="7" t="s">
        <v>217</v>
      </c>
      <c r="C56" s="100"/>
      <c r="D56" s="5"/>
      <c r="E56" s="5"/>
      <c r="F56" s="5"/>
      <c r="G56" s="116"/>
      <c r="H56" s="116"/>
      <c r="I56" s="116"/>
      <c r="J56" s="116"/>
      <c r="K56" s="116"/>
      <c r="L56" s="116"/>
    </row>
    <row r="57" spans="1:12" s="3" customFormat="1" ht="15.75" hidden="1">
      <c r="A57" s="1"/>
      <c r="B57" s="7"/>
      <c r="C57" s="100"/>
      <c r="D57" s="5"/>
      <c r="E57" s="5"/>
      <c r="F57" s="5"/>
      <c r="G57" s="5"/>
      <c r="H57" s="5"/>
      <c r="I57" s="5"/>
      <c r="J57" s="5">
        <f aca="true" t="shared" si="13" ref="J57:L58">D57+G57</f>
        <v>0</v>
      </c>
      <c r="K57" s="5">
        <f t="shared" si="13"/>
        <v>0</v>
      </c>
      <c r="L57" s="5">
        <f t="shared" si="13"/>
        <v>0</v>
      </c>
    </row>
    <row r="58" spans="1:12" s="3" customFormat="1" ht="15.75" hidden="1">
      <c r="A58" s="1"/>
      <c r="B58" s="7"/>
      <c r="C58" s="100"/>
      <c r="D58" s="5"/>
      <c r="E58" s="5"/>
      <c r="F58" s="5"/>
      <c r="G58" s="5"/>
      <c r="H58" s="5"/>
      <c r="I58" s="5"/>
      <c r="J58" s="5">
        <f t="shared" si="13"/>
        <v>0</v>
      </c>
      <c r="K58" s="5">
        <f t="shared" si="13"/>
        <v>0</v>
      </c>
      <c r="L58" s="5">
        <f t="shared" si="13"/>
        <v>0</v>
      </c>
    </row>
    <row r="59" spans="1:12" s="3" customFormat="1" ht="31.5" hidden="1">
      <c r="A59" s="1"/>
      <c r="B59" s="7" t="s">
        <v>218</v>
      </c>
      <c r="C59" s="100"/>
      <c r="D59" s="5">
        <f>SUM(D57:D58)</f>
        <v>0</v>
      </c>
      <c r="E59" s="5">
        <f>SUM(E57:E58)</f>
        <v>0</v>
      </c>
      <c r="F59" s="5">
        <f>SUM(F57:F58)</f>
        <v>0</v>
      </c>
      <c r="G59" s="116"/>
      <c r="H59" s="116"/>
      <c r="I59" s="116"/>
      <c r="J59" s="116"/>
      <c r="K59" s="116"/>
      <c r="L59" s="116"/>
    </row>
    <row r="60" spans="1:12" s="3" customFormat="1" ht="47.25">
      <c r="A60" s="1">
        <v>22</v>
      </c>
      <c r="B60" s="7" t="s">
        <v>219</v>
      </c>
      <c r="C60" s="100"/>
      <c r="D60" s="116"/>
      <c r="E60" s="116"/>
      <c r="F60" s="116"/>
      <c r="G60" s="5">
        <f>SUM(G45:G59)</f>
        <v>7263313</v>
      </c>
      <c r="H60" s="5">
        <f>SUM(H45:H59)</f>
        <v>7263313</v>
      </c>
      <c r="I60" s="5">
        <f>SUM(I45:I59)</f>
        <v>7263313</v>
      </c>
      <c r="J60" s="116"/>
      <c r="K60" s="116"/>
      <c r="L60" s="116"/>
    </row>
    <row r="61" spans="1:12" s="3" customFormat="1" ht="15.75">
      <c r="A61" s="1">
        <v>23</v>
      </c>
      <c r="B61" s="9" t="s">
        <v>54</v>
      </c>
      <c r="C61" s="100"/>
      <c r="D61" s="14">
        <f aca="true" t="shared" si="14" ref="D61:I61">SUM(D62:D64)</f>
        <v>26961160</v>
      </c>
      <c r="E61" s="14">
        <f t="shared" si="14"/>
        <v>26961160</v>
      </c>
      <c r="F61" s="14">
        <f t="shared" si="14"/>
        <v>26961160</v>
      </c>
      <c r="G61" s="14">
        <f t="shared" si="14"/>
        <v>7263313</v>
      </c>
      <c r="H61" s="14">
        <f t="shared" si="14"/>
        <v>7263313</v>
      </c>
      <c r="I61" s="14">
        <f t="shared" si="14"/>
        <v>7263313</v>
      </c>
      <c r="J61" s="14">
        <f aca="true" t="shared" si="15" ref="J61:L64">D61+G61</f>
        <v>34224473</v>
      </c>
      <c r="K61" s="14">
        <f t="shared" si="15"/>
        <v>34224473</v>
      </c>
      <c r="L61" s="14">
        <f t="shared" si="15"/>
        <v>34224473</v>
      </c>
    </row>
    <row r="62" spans="1:12" s="3" customFormat="1" ht="31.5">
      <c r="A62" s="1">
        <v>24</v>
      </c>
      <c r="B62" s="88" t="s">
        <v>405</v>
      </c>
      <c r="C62" s="100">
        <v>1</v>
      </c>
      <c r="D62" s="5">
        <f aca="true" t="shared" si="16" ref="D62:I62">SUMIF($C$45:$C$61,"1",D$45:D$61)</f>
        <v>0</v>
      </c>
      <c r="E62" s="5">
        <f t="shared" si="16"/>
        <v>0</v>
      </c>
      <c r="F62" s="5">
        <f t="shared" si="16"/>
        <v>0</v>
      </c>
      <c r="G62" s="5">
        <f t="shared" si="16"/>
        <v>0</v>
      </c>
      <c r="H62" s="5">
        <f t="shared" si="16"/>
        <v>0</v>
      </c>
      <c r="I62" s="5">
        <f t="shared" si="16"/>
        <v>0</v>
      </c>
      <c r="J62" s="5">
        <f t="shared" si="15"/>
        <v>0</v>
      </c>
      <c r="K62" s="5">
        <f t="shared" si="15"/>
        <v>0</v>
      </c>
      <c r="L62" s="5">
        <f t="shared" si="15"/>
        <v>0</v>
      </c>
    </row>
    <row r="63" spans="1:12" s="3" customFormat="1" ht="15.75">
      <c r="A63" s="1">
        <v>25</v>
      </c>
      <c r="B63" s="88" t="s">
        <v>245</v>
      </c>
      <c r="C63" s="100">
        <v>2</v>
      </c>
      <c r="D63" s="5">
        <f aca="true" t="shared" si="17" ref="D63:I63">SUMIF($C$45:$C$61,"2",D$45:D$61)</f>
        <v>26961160</v>
      </c>
      <c r="E63" s="5">
        <f t="shared" si="17"/>
        <v>26961160</v>
      </c>
      <c r="F63" s="5">
        <f t="shared" si="17"/>
        <v>26961160</v>
      </c>
      <c r="G63" s="5">
        <f t="shared" si="17"/>
        <v>7263313</v>
      </c>
      <c r="H63" s="5">
        <f t="shared" si="17"/>
        <v>7263313</v>
      </c>
      <c r="I63" s="5">
        <f t="shared" si="17"/>
        <v>7263313</v>
      </c>
      <c r="J63" s="5">
        <f t="shared" si="15"/>
        <v>34224473</v>
      </c>
      <c r="K63" s="5">
        <f t="shared" si="15"/>
        <v>34224473</v>
      </c>
      <c r="L63" s="5">
        <f t="shared" si="15"/>
        <v>34224473</v>
      </c>
    </row>
    <row r="64" spans="1:12" s="3" customFormat="1" ht="15.75">
      <c r="A64" s="1">
        <v>26</v>
      </c>
      <c r="B64" s="88" t="s">
        <v>137</v>
      </c>
      <c r="C64" s="100">
        <v>3</v>
      </c>
      <c r="D64" s="5">
        <f aca="true" t="shared" si="18" ref="D64:I64">SUMIF($C$45:$C$61,"3",D$45:D$61)</f>
        <v>0</v>
      </c>
      <c r="E64" s="5">
        <f t="shared" si="18"/>
        <v>0</v>
      </c>
      <c r="F64" s="5">
        <f t="shared" si="18"/>
        <v>0</v>
      </c>
      <c r="G64" s="5">
        <f t="shared" si="18"/>
        <v>0</v>
      </c>
      <c r="H64" s="5">
        <f t="shared" si="18"/>
        <v>0</v>
      </c>
      <c r="I64" s="5">
        <f t="shared" si="18"/>
        <v>0</v>
      </c>
      <c r="J64" s="5">
        <f t="shared" si="15"/>
        <v>0</v>
      </c>
      <c r="K64" s="5">
        <f t="shared" si="15"/>
        <v>0</v>
      </c>
      <c r="L64" s="5">
        <f t="shared" si="15"/>
        <v>0</v>
      </c>
    </row>
    <row r="65" spans="1:12" s="3" customFormat="1" ht="31.5">
      <c r="A65" s="1">
        <v>27</v>
      </c>
      <c r="B65" s="105" t="s">
        <v>220</v>
      </c>
      <c r="C65" s="100"/>
      <c r="D65" s="14"/>
      <c r="E65" s="14"/>
      <c r="F65" s="14"/>
      <c r="G65" s="14"/>
      <c r="H65" s="14"/>
      <c r="I65" s="14"/>
      <c r="J65" s="14"/>
      <c r="K65" s="14"/>
      <c r="L65" s="14"/>
    </row>
    <row r="66" spans="1:12" s="3" customFormat="1" ht="47.25" hidden="1">
      <c r="A66" s="1"/>
      <c r="B66" s="64" t="s">
        <v>223</v>
      </c>
      <c r="C66" s="100"/>
      <c r="D66" s="5"/>
      <c r="E66" s="5"/>
      <c r="F66" s="5"/>
      <c r="G66" s="116"/>
      <c r="H66" s="116"/>
      <c r="I66" s="116"/>
      <c r="J66" s="5">
        <f aca="true" t="shared" si="19" ref="J66:J86">D66+G66</f>
        <v>0</v>
      </c>
      <c r="K66" s="5">
        <f aca="true" t="shared" si="20" ref="K66:K86">E66+H66</f>
        <v>0</v>
      </c>
      <c r="L66" s="5">
        <f aca="true" t="shared" si="21" ref="L66:L86">F66+I66</f>
        <v>0</v>
      </c>
    </row>
    <row r="67" spans="1:12" s="3" customFormat="1" ht="15.75" hidden="1">
      <c r="A67" s="1"/>
      <c r="B67" s="64"/>
      <c r="C67" s="100"/>
      <c r="D67" s="5"/>
      <c r="E67" s="5"/>
      <c r="F67" s="5"/>
      <c r="G67" s="116"/>
      <c r="H67" s="116"/>
      <c r="I67" s="116"/>
      <c r="J67" s="5">
        <f t="shared" si="19"/>
        <v>0</v>
      </c>
      <c r="K67" s="5">
        <f t="shared" si="20"/>
        <v>0</v>
      </c>
      <c r="L67" s="5">
        <f t="shared" si="21"/>
        <v>0</v>
      </c>
    </row>
    <row r="68" spans="1:12" s="3" customFormat="1" ht="47.25" hidden="1">
      <c r="A68" s="1"/>
      <c r="B68" s="64" t="s">
        <v>222</v>
      </c>
      <c r="C68" s="100"/>
      <c r="D68" s="5"/>
      <c r="E68" s="5"/>
      <c r="F68" s="5"/>
      <c r="G68" s="116"/>
      <c r="H68" s="116"/>
      <c r="I68" s="116"/>
      <c r="J68" s="5">
        <f t="shared" si="19"/>
        <v>0</v>
      </c>
      <c r="K68" s="5">
        <f t="shared" si="20"/>
        <v>0</v>
      </c>
      <c r="L68" s="5">
        <f t="shared" si="21"/>
        <v>0</v>
      </c>
    </row>
    <row r="69" spans="1:12" s="3" customFormat="1" ht="15.75" hidden="1">
      <c r="A69" s="1"/>
      <c r="B69" s="64"/>
      <c r="C69" s="100"/>
      <c r="D69" s="5"/>
      <c r="E69" s="5"/>
      <c r="F69" s="5"/>
      <c r="G69" s="116"/>
      <c r="H69" s="116"/>
      <c r="I69" s="116"/>
      <c r="J69" s="5">
        <f t="shared" si="19"/>
        <v>0</v>
      </c>
      <c r="K69" s="5">
        <f t="shared" si="20"/>
        <v>0</v>
      </c>
      <c r="L69" s="5">
        <f t="shared" si="21"/>
        <v>0</v>
      </c>
    </row>
    <row r="70" spans="1:12" s="3" customFormat="1" ht="47.25" hidden="1">
      <c r="A70" s="1"/>
      <c r="B70" s="64" t="s">
        <v>221</v>
      </c>
      <c r="C70" s="100"/>
      <c r="D70" s="5"/>
      <c r="E70" s="5"/>
      <c r="F70" s="5"/>
      <c r="G70" s="116"/>
      <c r="H70" s="116"/>
      <c r="I70" s="116"/>
      <c r="J70" s="5">
        <f t="shared" si="19"/>
        <v>0</v>
      </c>
      <c r="K70" s="5">
        <f t="shared" si="20"/>
        <v>0</v>
      </c>
      <c r="L70" s="5">
        <f t="shared" si="21"/>
        <v>0</v>
      </c>
    </row>
    <row r="71" spans="1:12" s="3" customFormat="1" ht="63">
      <c r="A71" s="1">
        <v>28</v>
      </c>
      <c r="B71" s="88" t="s">
        <v>629</v>
      </c>
      <c r="C71" s="100">
        <v>2</v>
      </c>
      <c r="D71" s="5">
        <v>45496</v>
      </c>
      <c r="E71" s="5">
        <v>45496</v>
      </c>
      <c r="F71" s="5">
        <v>45496</v>
      </c>
      <c r="G71" s="116"/>
      <c r="H71" s="116"/>
      <c r="I71" s="116"/>
      <c r="J71" s="5">
        <f t="shared" si="19"/>
        <v>45496</v>
      </c>
      <c r="K71" s="5">
        <f t="shared" si="20"/>
        <v>45496</v>
      </c>
      <c r="L71" s="5">
        <f t="shared" si="21"/>
        <v>45496</v>
      </c>
    </row>
    <row r="72" spans="1:12" s="3" customFormat="1" ht="31.5">
      <c r="A72" s="1" t="s">
        <v>704</v>
      </c>
      <c r="B72" s="88" t="s">
        <v>703</v>
      </c>
      <c r="C72" s="100">
        <v>2</v>
      </c>
      <c r="D72" s="5">
        <v>0</v>
      </c>
      <c r="E72" s="5">
        <v>0</v>
      </c>
      <c r="F72" s="5">
        <v>78293</v>
      </c>
      <c r="G72" s="116"/>
      <c r="H72" s="116"/>
      <c r="I72" s="116"/>
      <c r="J72" s="5">
        <f t="shared" si="19"/>
        <v>0</v>
      </c>
      <c r="K72" s="5">
        <f t="shared" si="20"/>
        <v>0</v>
      </c>
      <c r="L72" s="5">
        <f t="shared" si="21"/>
        <v>78293</v>
      </c>
    </row>
    <row r="73" spans="1:12" s="3" customFormat="1" ht="63">
      <c r="A73" s="1">
        <v>29</v>
      </c>
      <c r="B73" s="64" t="s">
        <v>390</v>
      </c>
      <c r="C73" s="100"/>
      <c r="D73" s="5">
        <f>SUM(D71:D72)</f>
        <v>45496</v>
      </c>
      <c r="E73" s="5">
        <f>SUM(E71:E72)</f>
        <v>45496</v>
      </c>
      <c r="F73" s="5">
        <f>SUM(F71:F72)</f>
        <v>123789</v>
      </c>
      <c r="G73" s="116"/>
      <c r="H73" s="116"/>
      <c r="I73" s="116"/>
      <c r="J73" s="5">
        <f t="shared" si="19"/>
        <v>45496</v>
      </c>
      <c r="K73" s="5">
        <f t="shared" si="20"/>
        <v>45496</v>
      </c>
      <c r="L73" s="5">
        <f t="shared" si="21"/>
        <v>123789</v>
      </c>
    </row>
    <row r="74" spans="1:12" s="3" customFormat="1" ht="47.25" hidden="1">
      <c r="A74" s="1"/>
      <c r="B74" s="64" t="s">
        <v>224</v>
      </c>
      <c r="C74" s="100"/>
      <c r="D74" s="5"/>
      <c r="E74" s="5"/>
      <c r="F74" s="5"/>
      <c r="G74" s="116"/>
      <c r="H74" s="116"/>
      <c r="I74" s="116"/>
      <c r="J74" s="5">
        <f t="shared" si="19"/>
        <v>0</v>
      </c>
      <c r="K74" s="5">
        <f t="shared" si="20"/>
        <v>0</v>
      </c>
      <c r="L74" s="5">
        <f t="shared" si="21"/>
        <v>0</v>
      </c>
    </row>
    <row r="75" spans="1:12" s="3" customFormat="1" ht="15.75" hidden="1">
      <c r="A75" s="1"/>
      <c r="B75" s="64"/>
      <c r="C75" s="100"/>
      <c r="D75" s="5"/>
      <c r="E75" s="5"/>
      <c r="F75" s="5"/>
      <c r="G75" s="116"/>
      <c r="H75" s="116"/>
      <c r="I75" s="116"/>
      <c r="J75" s="5">
        <f t="shared" si="19"/>
        <v>0</v>
      </c>
      <c r="K75" s="5">
        <f t="shared" si="20"/>
        <v>0</v>
      </c>
      <c r="L75" s="5">
        <f t="shared" si="21"/>
        <v>0</v>
      </c>
    </row>
    <row r="76" spans="1:12" s="3" customFormat="1" ht="47.25" hidden="1">
      <c r="A76" s="1"/>
      <c r="B76" s="64" t="s">
        <v>225</v>
      </c>
      <c r="C76" s="100"/>
      <c r="D76" s="5"/>
      <c r="E76" s="5"/>
      <c r="F76" s="5"/>
      <c r="G76" s="116"/>
      <c r="H76" s="116"/>
      <c r="I76" s="116"/>
      <c r="J76" s="5">
        <f t="shared" si="19"/>
        <v>0</v>
      </c>
      <c r="K76" s="5">
        <f t="shared" si="20"/>
        <v>0</v>
      </c>
      <c r="L76" s="5">
        <f t="shared" si="21"/>
        <v>0</v>
      </c>
    </row>
    <row r="77" spans="1:12" s="3" customFormat="1" ht="15.75" hidden="1">
      <c r="A77" s="1"/>
      <c r="B77" s="64"/>
      <c r="C77" s="100"/>
      <c r="D77" s="5"/>
      <c r="E77" s="5"/>
      <c r="F77" s="5"/>
      <c r="G77" s="116"/>
      <c r="H77" s="116"/>
      <c r="I77" s="116"/>
      <c r="J77" s="5">
        <f t="shared" si="19"/>
        <v>0</v>
      </c>
      <c r="K77" s="5">
        <f t="shared" si="20"/>
        <v>0</v>
      </c>
      <c r="L77" s="5">
        <f t="shared" si="21"/>
        <v>0</v>
      </c>
    </row>
    <row r="78" spans="1:12" s="3" customFormat="1" ht="15.75" hidden="1">
      <c r="A78" s="1"/>
      <c r="B78" s="64" t="s">
        <v>226</v>
      </c>
      <c r="C78" s="100"/>
      <c r="D78" s="5"/>
      <c r="E78" s="5"/>
      <c r="F78" s="5"/>
      <c r="G78" s="116"/>
      <c r="H78" s="116"/>
      <c r="I78" s="116"/>
      <c r="J78" s="5">
        <f t="shared" si="19"/>
        <v>0</v>
      </c>
      <c r="K78" s="5">
        <f t="shared" si="20"/>
        <v>0</v>
      </c>
      <c r="L78" s="5">
        <f t="shared" si="21"/>
        <v>0</v>
      </c>
    </row>
    <row r="79" spans="1:12" s="3" customFormat="1" ht="15.75" hidden="1">
      <c r="A79" s="1"/>
      <c r="B79" s="64" t="s">
        <v>573</v>
      </c>
      <c r="C79" s="100">
        <v>2</v>
      </c>
      <c r="D79" s="5">
        <v>0</v>
      </c>
      <c r="E79" s="5">
        <v>0</v>
      </c>
      <c r="F79" s="5">
        <v>0</v>
      </c>
      <c r="G79" s="116"/>
      <c r="H79" s="116"/>
      <c r="I79" s="116"/>
      <c r="J79" s="5">
        <f t="shared" si="19"/>
        <v>0</v>
      </c>
      <c r="K79" s="5">
        <f t="shared" si="20"/>
        <v>0</v>
      </c>
      <c r="L79" s="5">
        <f t="shared" si="21"/>
        <v>0</v>
      </c>
    </row>
    <row r="80" spans="1:12" s="3" customFormat="1" ht="15.75">
      <c r="A80" s="1" t="s">
        <v>673</v>
      </c>
      <c r="B80" s="64" t="s">
        <v>572</v>
      </c>
      <c r="C80" s="100">
        <v>2</v>
      </c>
      <c r="D80" s="5">
        <v>0</v>
      </c>
      <c r="E80" s="5">
        <v>20000</v>
      </c>
      <c r="F80" s="5">
        <v>20000</v>
      </c>
      <c r="G80" s="116"/>
      <c r="H80" s="116"/>
      <c r="I80" s="116"/>
      <c r="J80" s="5">
        <f t="shared" si="19"/>
        <v>0</v>
      </c>
      <c r="K80" s="5">
        <f t="shared" si="20"/>
        <v>20000</v>
      </c>
      <c r="L80" s="5">
        <f t="shared" si="21"/>
        <v>20000</v>
      </c>
    </row>
    <row r="81" spans="1:12" s="3" customFormat="1" ht="63">
      <c r="A81" s="1" t="s">
        <v>674</v>
      </c>
      <c r="B81" s="64" t="s">
        <v>227</v>
      </c>
      <c r="C81" s="100"/>
      <c r="D81" s="5">
        <f>SUM(D79:D80)</f>
        <v>0</v>
      </c>
      <c r="E81" s="5">
        <f>SUM(E79:E80)</f>
        <v>20000</v>
      </c>
      <c r="F81" s="5">
        <f>SUM(F79:F80)</f>
        <v>20000</v>
      </c>
      <c r="G81" s="116"/>
      <c r="H81" s="116"/>
      <c r="I81" s="116"/>
      <c r="J81" s="5">
        <f t="shared" si="19"/>
        <v>0</v>
      </c>
      <c r="K81" s="5">
        <f t="shared" si="20"/>
        <v>20000</v>
      </c>
      <c r="L81" s="5">
        <f t="shared" si="21"/>
        <v>20000</v>
      </c>
    </row>
    <row r="82" spans="1:12" s="3" customFormat="1" ht="31.5">
      <c r="A82" s="1">
        <v>30</v>
      </c>
      <c r="B82" s="9" t="s">
        <v>55</v>
      </c>
      <c r="C82" s="100"/>
      <c r="D82" s="14">
        <f aca="true" t="shared" si="22" ref="D82:I82">SUM(D83:D85)</f>
        <v>45496</v>
      </c>
      <c r="E82" s="14">
        <f t="shared" si="22"/>
        <v>65496</v>
      </c>
      <c r="F82" s="14">
        <f t="shared" si="22"/>
        <v>143789</v>
      </c>
      <c r="G82" s="14">
        <f t="shared" si="22"/>
        <v>0</v>
      </c>
      <c r="H82" s="14">
        <f t="shared" si="22"/>
        <v>0</v>
      </c>
      <c r="I82" s="14">
        <f t="shared" si="22"/>
        <v>0</v>
      </c>
      <c r="J82" s="14">
        <f t="shared" si="19"/>
        <v>45496</v>
      </c>
      <c r="K82" s="14">
        <f t="shared" si="20"/>
        <v>65496</v>
      </c>
      <c r="L82" s="14">
        <f t="shared" si="21"/>
        <v>143789</v>
      </c>
    </row>
    <row r="83" spans="1:12" s="3" customFormat="1" ht="31.5">
      <c r="A83" s="1">
        <v>31</v>
      </c>
      <c r="B83" s="88" t="s">
        <v>405</v>
      </c>
      <c r="C83" s="100">
        <v>1</v>
      </c>
      <c r="D83" s="5">
        <f aca="true" t="shared" si="23" ref="D83:I83">SUMIF($C$65:$C$82,"1",D$65:D$82)</f>
        <v>0</v>
      </c>
      <c r="E83" s="5">
        <f t="shared" si="23"/>
        <v>0</v>
      </c>
      <c r="F83" s="5">
        <f t="shared" si="23"/>
        <v>0</v>
      </c>
      <c r="G83" s="5">
        <f t="shared" si="23"/>
        <v>0</v>
      </c>
      <c r="H83" s="5">
        <f t="shared" si="23"/>
        <v>0</v>
      </c>
      <c r="I83" s="5">
        <f t="shared" si="23"/>
        <v>0</v>
      </c>
      <c r="J83" s="5">
        <f t="shared" si="19"/>
        <v>0</v>
      </c>
      <c r="K83" s="5">
        <f t="shared" si="20"/>
        <v>0</v>
      </c>
      <c r="L83" s="5">
        <f t="shared" si="21"/>
        <v>0</v>
      </c>
    </row>
    <row r="84" spans="1:12" s="3" customFormat="1" ht="15.75">
      <c r="A84" s="1">
        <v>32</v>
      </c>
      <c r="B84" s="88" t="s">
        <v>245</v>
      </c>
      <c r="C84" s="100">
        <v>2</v>
      </c>
      <c r="D84" s="5">
        <f aca="true" t="shared" si="24" ref="D84:I84">SUMIF($C$65:$C$82,"2",D$65:D$82)</f>
        <v>45496</v>
      </c>
      <c r="E84" s="5">
        <f t="shared" si="24"/>
        <v>65496</v>
      </c>
      <c r="F84" s="5">
        <f t="shared" si="24"/>
        <v>143789</v>
      </c>
      <c r="G84" s="5">
        <f t="shared" si="24"/>
        <v>0</v>
      </c>
      <c r="H84" s="5">
        <f t="shared" si="24"/>
        <v>0</v>
      </c>
      <c r="I84" s="5">
        <f t="shared" si="24"/>
        <v>0</v>
      </c>
      <c r="J84" s="5">
        <f t="shared" si="19"/>
        <v>45496</v>
      </c>
      <c r="K84" s="5">
        <f t="shared" si="20"/>
        <v>65496</v>
      </c>
      <c r="L84" s="5">
        <f t="shared" si="21"/>
        <v>143789</v>
      </c>
    </row>
    <row r="85" spans="1:12" s="3" customFormat="1" ht="15.75">
      <c r="A85" s="1">
        <v>33</v>
      </c>
      <c r="B85" s="88" t="s">
        <v>137</v>
      </c>
      <c r="C85" s="100">
        <v>3</v>
      </c>
      <c r="D85" s="5">
        <f aca="true" t="shared" si="25" ref="D85:I85">SUMIF($C$65:$C$82,"3",D$65:D$82)</f>
        <v>0</v>
      </c>
      <c r="E85" s="5">
        <f t="shared" si="25"/>
        <v>0</v>
      </c>
      <c r="F85" s="5">
        <f t="shared" si="25"/>
        <v>0</v>
      </c>
      <c r="G85" s="5">
        <f t="shared" si="25"/>
        <v>0</v>
      </c>
      <c r="H85" s="5">
        <f t="shared" si="25"/>
        <v>0</v>
      </c>
      <c r="I85" s="5">
        <f t="shared" si="25"/>
        <v>0</v>
      </c>
      <c r="J85" s="5">
        <f t="shared" si="19"/>
        <v>0</v>
      </c>
      <c r="K85" s="5">
        <f t="shared" si="20"/>
        <v>0</v>
      </c>
      <c r="L85" s="5">
        <f t="shared" si="21"/>
        <v>0</v>
      </c>
    </row>
    <row r="86" spans="1:12" s="3" customFormat="1" ht="31.5">
      <c r="A86" s="1">
        <v>34</v>
      </c>
      <c r="B86" s="9" t="s">
        <v>180</v>
      </c>
      <c r="C86" s="100"/>
      <c r="D86" s="14">
        <f aca="true" t="shared" si="26" ref="D86:I86">D41+D61+D82</f>
        <v>42217853</v>
      </c>
      <c r="E86" s="14">
        <f t="shared" si="26"/>
        <v>42237853</v>
      </c>
      <c r="F86" s="14">
        <f t="shared" si="26"/>
        <v>42495674</v>
      </c>
      <c r="G86" s="14">
        <f t="shared" si="26"/>
        <v>11370336</v>
      </c>
      <c r="H86" s="14">
        <f t="shared" si="26"/>
        <v>11370336</v>
      </c>
      <c r="I86" s="14">
        <f t="shared" si="26"/>
        <v>11418808</v>
      </c>
      <c r="J86" s="14">
        <f t="shared" si="19"/>
        <v>53588189</v>
      </c>
      <c r="K86" s="14">
        <f t="shared" si="20"/>
        <v>53608189</v>
      </c>
      <c r="L86" s="14">
        <f t="shared" si="21"/>
        <v>53914482</v>
      </c>
    </row>
    <row r="87" spans="11:12" ht="15.75">
      <c r="K87" s="206"/>
      <c r="L87" s="206" t="s">
        <v>576</v>
      </c>
    </row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6" ht="15.75"/>
    <row r="137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</sheetData>
  <sheetProtection/>
  <mergeCells count="7">
    <mergeCell ref="J5:L5"/>
    <mergeCell ref="G5:I5"/>
    <mergeCell ref="D5:F5"/>
    <mergeCell ref="B5:B6"/>
    <mergeCell ref="C5:C6"/>
    <mergeCell ref="A1:K1"/>
    <mergeCell ref="A2:K2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portrait" paperSize="9" scale="56" r:id="rId3"/>
  <headerFooter>
    <oddHeader>&amp;R&amp;"Arial,Normál"&amp;10 2. melléklet a 6/2017.(VII.12.) önkormányzati rendelethez
"&amp;"Arial,Dőlt"2. melléklet a 2/2017.(III.13.) önkormányzati rendelethez&amp;"Arial,Normál"
</oddHeader>
    <oddFooter>&amp;C&amp;P. oldal, összesen: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S82"/>
  <sheetViews>
    <sheetView zoomScalePageLayoutView="0" workbookViewId="0" topLeftCell="C1">
      <selection activeCell="P1" sqref="P1:S16384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5" width="12.7109375" style="2" customWidth="1"/>
    <col min="6" max="6" width="11.421875" style="2" customWidth="1"/>
    <col min="7" max="7" width="12.7109375" style="2" hidden="1" customWidth="1"/>
    <col min="8" max="10" width="12.7109375" style="2" customWidth="1"/>
    <col min="11" max="11" width="11.421875" style="2" hidden="1" customWidth="1"/>
    <col min="12" max="12" width="11.00390625" style="20" customWidth="1"/>
    <col min="13" max="14" width="11.421875" style="20" customWidth="1"/>
    <col min="15" max="15" width="11.00390625" style="20" hidden="1" customWidth="1"/>
    <col min="16" max="17" width="9.140625" style="2" customWidth="1"/>
    <col min="18" max="16384" width="9.140625" style="2" customWidth="1"/>
  </cols>
  <sheetData>
    <row r="1" spans="1:15" ht="15.75">
      <c r="A1" s="232" t="s">
        <v>521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</row>
    <row r="2" spans="1:15" ht="15.75">
      <c r="A2" s="232" t="s">
        <v>485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</row>
    <row r="3" ht="15.75"/>
    <row r="4" spans="1:15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56</v>
      </c>
      <c r="H4" s="1" t="s">
        <v>57</v>
      </c>
      <c r="I4" s="1" t="s">
        <v>58</v>
      </c>
      <c r="J4" s="1" t="s">
        <v>103</v>
      </c>
      <c r="K4" s="1" t="s">
        <v>104</v>
      </c>
      <c r="L4" s="1" t="s">
        <v>59</v>
      </c>
      <c r="M4" s="1" t="s">
        <v>105</v>
      </c>
      <c r="N4" s="1" t="s">
        <v>106</v>
      </c>
      <c r="O4" s="1" t="s">
        <v>107</v>
      </c>
    </row>
    <row r="5" spans="1:15" s="3" customFormat="1" ht="15.75">
      <c r="A5" s="1">
        <v>1</v>
      </c>
      <c r="B5" s="233" t="s">
        <v>9</v>
      </c>
      <c r="C5" s="233" t="s">
        <v>153</v>
      </c>
      <c r="D5" s="239" t="s">
        <v>14</v>
      </c>
      <c r="E5" s="239"/>
      <c r="F5" s="239"/>
      <c r="G5" s="239"/>
      <c r="H5" s="239" t="s">
        <v>15</v>
      </c>
      <c r="I5" s="239"/>
      <c r="J5" s="239"/>
      <c r="K5" s="239"/>
      <c r="L5" s="239" t="s">
        <v>16</v>
      </c>
      <c r="M5" s="239"/>
      <c r="N5" s="239"/>
      <c r="O5" s="91"/>
    </row>
    <row r="6" spans="1:15" s="3" customFormat="1" ht="31.5">
      <c r="A6" s="1">
        <v>2</v>
      </c>
      <c r="B6" s="233"/>
      <c r="C6" s="233"/>
      <c r="D6" s="40" t="s">
        <v>4</v>
      </c>
      <c r="E6" s="40" t="s">
        <v>602</v>
      </c>
      <c r="F6" s="147" t="s">
        <v>609</v>
      </c>
      <c r="G6" s="40" t="s">
        <v>603</v>
      </c>
      <c r="H6" s="40" t="s">
        <v>4</v>
      </c>
      <c r="I6" s="40" t="s">
        <v>602</v>
      </c>
      <c r="J6" s="147" t="s">
        <v>609</v>
      </c>
      <c r="K6" s="40" t="s">
        <v>603</v>
      </c>
      <c r="L6" s="40" t="s">
        <v>4</v>
      </c>
      <c r="M6" s="40" t="s">
        <v>602</v>
      </c>
      <c r="N6" s="147" t="s">
        <v>609</v>
      </c>
      <c r="O6" s="40" t="s">
        <v>587</v>
      </c>
    </row>
    <row r="7" spans="1:15" s="3" customFormat="1" ht="15.75">
      <c r="A7" s="1">
        <v>3</v>
      </c>
      <c r="B7" s="105" t="s">
        <v>120</v>
      </c>
      <c r="C7" s="100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s="3" customFormat="1" ht="15.75" hidden="1">
      <c r="A8" s="1"/>
      <c r="B8" s="7"/>
      <c r="C8" s="100"/>
      <c r="D8" s="5"/>
      <c r="E8" s="5"/>
      <c r="F8" s="5"/>
      <c r="G8" s="5"/>
      <c r="H8" s="5"/>
      <c r="I8" s="5"/>
      <c r="J8" s="5"/>
      <c r="K8" s="5"/>
      <c r="L8" s="5">
        <f>D8+H8</f>
        <v>0</v>
      </c>
      <c r="M8" s="5">
        <f>E8+I8</f>
        <v>0</v>
      </c>
      <c r="N8" s="5">
        <f>F8+J8</f>
        <v>0</v>
      </c>
      <c r="O8" s="5">
        <f>G8+K8</f>
        <v>0</v>
      </c>
    </row>
    <row r="9" spans="1:15" s="3" customFormat="1" ht="31.5" hidden="1">
      <c r="A9" s="1"/>
      <c r="B9" s="7" t="s">
        <v>212</v>
      </c>
      <c r="C9" s="100"/>
      <c r="D9" s="5">
        <f>SUM(D8)</f>
        <v>0</v>
      </c>
      <c r="E9" s="5">
        <f>SUM(E8)</f>
        <v>0</v>
      </c>
      <c r="F9" s="5">
        <f>SUM(F8)</f>
        <v>0</v>
      </c>
      <c r="G9" s="5">
        <f>SUM(G8)</f>
        <v>0</v>
      </c>
      <c r="H9" s="116"/>
      <c r="I9" s="116"/>
      <c r="J9" s="116"/>
      <c r="K9" s="116"/>
      <c r="L9" s="116"/>
      <c r="M9" s="116"/>
      <c r="N9" s="116"/>
      <c r="O9" s="116"/>
    </row>
    <row r="10" spans="1:19" s="3" customFormat="1" ht="47.25">
      <c r="A10" s="1">
        <v>4</v>
      </c>
      <c r="B10" s="121" t="s">
        <v>563</v>
      </c>
      <c r="C10" s="100">
        <v>2</v>
      </c>
      <c r="D10" s="5">
        <v>300000</v>
      </c>
      <c r="E10" s="5">
        <v>300000</v>
      </c>
      <c r="F10" s="5">
        <v>300000</v>
      </c>
      <c r="G10" s="5"/>
      <c r="H10" s="5">
        <v>81000</v>
      </c>
      <c r="I10" s="5">
        <v>81000</v>
      </c>
      <c r="J10" s="5">
        <v>81000</v>
      </c>
      <c r="K10" s="5"/>
      <c r="L10" s="5">
        <f aca="true" t="shared" si="0" ref="L10:O13">D10+H10</f>
        <v>381000</v>
      </c>
      <c r="M10" s="5">
        <f t="shared" si="0"/>
        <v>381000</v>
      </c>
      <c r="N10" s="5">
        <f t="shared" si="0"/>
        <v>381000</v>
      </c>
      <c r="O10" s="5">
        <f t="shared" si="0"/>
        <v>0</v>
      </c>
      <c r="P10" s="140"/>
      <c r="Q10" s="140"/>
      <c r="R10" s="140"/>
      <c r="S10" s="140"/>
    </row>
    <row r="11" spans="1:15" s="3" customFormat="1" ht="15.75" hidden="1">
      <c r="A11" s="1"/>
      <c r="B11" s="7"/>
      <c r="C11" s="100"/>
      <c r="D11" s="5"/>
      <c r="E11" s="5"/>
      <c r="F11" s="5"/>
      <c r="G11" s="5"/>
      <c r="H11" s="5"/>
      <c r="I11" s="5"/>
      <c r="J11" s="5"/>
      <c r="K11" s="5"/>
      <c r="L11" s="5">
        <f t="shared" si="0"/>
        <v>0</v>
      </c>
      <c r="M11" s="5">
        <f t="shared" si="0"/>
        <v>0</v>
      </c>
      <c r="N11" s="5">
        <f t="shared" si="0"/>
        <v>0</v>
      </c>
      <c r="O11" s="5">
        <f t="shared" si="0"/>
        <v>0</v>
      </c>
    </row>
    <row r="12" spans="1:15" s="3" customFormat="1" ht="15.75" hidden="1">
      <c r="A12" s="1"/>
      <c r="B12" s="7"/>
      <c r="C12" s="100"/>
      <c r="D12" s="5"/>
      <c r="E12" s="5"/>
      <c r="F12" s="5"/>
      <c r="G12" s="5"/>
      <c r="H12" s="5"/>
      <c r="I12" s="5"/>
      <c r="J12" s="5"/>
      <c r="K12" s="5"/>
      <c r="L12" s="5">
        <f t="shared" si="0"/>
        <v>0</v>
      </c>
      <c r="M12" s="5">
        <f t="shared" si="0"/>
        <v>0</v>
      </c>
      <c r="N12" s="5">
        <f t="shared" si="0"/>
        <v>0</v>
      </c>
      <c r="O12" s="5">
        <f t="shared" si="0"/>
        <v>0</v>
      </c>
    </row>
    <row r="13" spans="1:15" s="3" customFormat="1" ht="15.75" hidden="1">
      <c r="A13" s="1"/>
      <c r="B13" s="121"/>
      <c r="C13" s="100"/>
      <c r="D13" s="5"/>
      <c r="E13" s="5"/>
      <c r="F13" s="5"/>
      <c r="G13" s="5"/>
      <c r="H13" s="5"/>
      <c r="I13" s="5"/>
      <c r="J13" s="5"/>
      <c r="K13" s="5"/>
      <c r="L13" s="5">
        <f t="shared" si="0"/>
        <v>0</v>
      </c>
      <c r="M13" s="5">
        <f t="shared" si="0"/>
        <v>0</v>
      </c>
      <c r="N13" s="5">
        <f t="shared" si="0"/>
        <v>0</v>
      </c>
      <c r="O13" s="5">
        <f t="shared" si="0"/>
        <v>0</v>
      </c>
    </row>
    <row r="14" spans="1:19" s="3" customFormat="1" ht="31.5">
      <c r="A14" s="1">
        <v>5</v>
      </c>
      <c r="B14" s="7" t="s">
        <v>211</v>
      </c>
      <c r="C14" s="100"/>
      <c r="D14" s="5">
        <f>SUM(D10:D13)</f>
        <v>300000</v>
      </c>
      <c r="E14" s="5">
        <f>SUM(E10:E13)</f>
        <v>300000</v>
      </c>
      <c r="F14" s="5">
        <f>SUM(F10:F13)</f>
        <v>300000</v>
      </c>
      <c r="G14" s="5">
        <f>SUM(G10:G13)</f>
        <v>0</v>
      </c>
      <c r="H14" s="116"/>
      <c r="I14" s="116"/>
      <c r="J14" s="116"/>
      <c r="K14" s="116"/>
      <c r="L14" s="116"/>
      <c r="M14" s="116"/>
      <c r="N14" s="116"/>
      <c r="O14" s="116"/>
      <c r="P14" s="140"/>
      <c r="Q14" s="140"/>
      <c r="R14" s="140"/>
      <c r="S14" s="140"/>
    </row>
    <row r="15" spans="1:19" s="3" customFormat="1" ht="15.75" customHeight="1">
      <c r="A15" s="1" t="s">
        <v>577</v>
      </c>
      <c r="B15" s="7" t="s">
        <v>571</v>
      </c>
      <c r="C15" s="100">
        <v>2</v>
      </c>
      <c r="D15" s="5">
        <v>0</v>
      </c>
      <c r="E15" s="5">
        <v>55118</v>
      </c>
      <c r="F15" s="5">
        <v>55118</v>
      </c>
      <c r="G15" s="146">
        <v>55118</v>
      </c>
      <c r="H15" s="5">
        <v>0</v>
      </c>
      <c r="I15" s="5">
        <v>14882</v>
      </c>
      <c r="J15" s="5">
        <v>14882</v>
      </c>
      <c r="K15" s="5">
        <v>14882</v>
      </c>
      <c r="L15" s="5">
        <f>D15+H15</f>
        <v>0</v>
      </c>
      <c r="M15" s="5">
        <f>E15+I15</f>
        <v>70000</v>
      </c>
      <c r="N15" s="5">
        <f>F15+J15</f>
        <v>70000</v>
      </c>
      <c r="O15" s="5">
        <f>G15+K15</f>
        <v>70000</v>
      </c>
      <c r="P15" s="140"/>
      <c r="Q15" s="140"/>
      <c r="R15" s="140"/>
      <c r="S15" s="140"/>
    </row>
    <row r="16" spans="1:19" s="3" customFormat="1" ht="32.25" customHeight="1">
      <c r="A16" s="1" t="s">
        <v>578</v>
      </c>
      <c r="B16" s="7" t="s">
        <v>210</v>
      </c>
      <c r="C16" s="100"/>
      <c r="D16" s="5">
        <f>SUM(D15)</f>
        <v>0</v>
      </c>
      <c r="E16" s="5">
        <f>SUM(E15)</f>
        <v>55118</v>
      </c>
      <c r="F16" s="5">
        <f>SUM(F15)</f>
        <v>55118</v>
      </c>
      <c r="G16" s="5">
        <f>SUM(G15)</f>
        <v>55118</v>
      </c>
      <c r="H16" s="116"/>
      <c r="I16" s="116"/>
      <c r="J16" s="116"/>
      <c r="K16" s="116"/>
      <c r="L16" s="116"/>
      <c r="M16" s="116"/>
      <c r="N16" s="116"/>
      <c r="O16" s="116"/>
      <c r="P16" s="140"/>
      <c r="Q16" s="140"/>
      <c r="R16" s="140"/>
      <c r="S16" s="140"/>
    </row>
    <row r="17" spans="1:19" s="3" customFormat="1" ht="31.5">
      <c r="A17" s="1">
        <v>6</v>
      </c>
      <c r="B17" s="121" t="s">
        <v>526</v>
      </c>
      <c r="C17" s="100">
        <v>2</v>
      </c>
      <c r="D17" s="5">
        <v>5053392</v>
      </c>
      <c r="E17" s="5">
        <v>5053392</v>
      </c>
      <c r="F17" s="5">
        <v>5053392</v>
      </c>
      <c r="G17" s="5">
        <v>5053512</v>
      </c>
      <c r="H17" s="5">
        <v>1364416</v>
      </c>
      <c r="I17" s="5">
        <v>1364416</v>
      </c>
      <c r="J17" s="5">
        <v>1364416</v>
      </c>
      <c r="K17" s="5">
        <v>1364448</v>
      </c>
      <c r="L17" s="5">
        <f aca="true" t="shared" si="1" ref="L17:L31">D17+H17</f>
        <v>6417808</v>
      </c>
      <c r="M17" s="5">
        <f aca="true" t="shared" si="2" ref="M17:N28">E17+I17</f>
        <v>6417808</v>
      </c>
      <c r="N17" s="5">
        <f t="shared" si="2"/>
        <v>6417808</v>
      </c>
      <c r="O17" s="5">
        <f aca="true" t="shared" si="3" ref="O17:O28">G17+K17</f>
        <v>6417960</v>
      </c>
      <c r="P17" s="140"/>
      <c r="Q17" s="140"/>
      <c r="R17" s="140"/>
      <c r="S17" s="140"/>
    </row>
    <row r="18" spans="1:19" s="3" customFormat="1" ht="31.5">
      <c r="A18" s="1">
        <v>7</v>
      </c>
      <c r="B18" s="121" t="s">
        <v>527</v>
      </c>
      <c r="C18" s="100">
        <v>2</v>
      </c>
      <c r="D18" s="5">
        <v>352000</v>
      </c>
      <c r="E18" s="5">
        <v>352000</v>
      </c>
      <c r="F18" s="5">
        <v>352000</v>
      </c>
      <c r="G18" s="5">
        <v>352000</v>
      </c>
      <c r="H18" s="5">
        <v>95040</v>
      </c>
      <c r="I18" s="5">
        <v>95040</v>
      </c>
      <c r="J18" s="5">
        <v>95040</v>
      </c>
      <c r="K18" s="5">
        <v>95040</v>
      </c>
      <c r="L18" s="5">
        <f t="shared" si="1"/>
        <v>447040</v>
      </c>
      <c r="M18" s="5">
        <f t="shared" si="2"/>
        <v>447040</v>
      </c>
      <c r="N18" s="5">
        <f t="shared" si="2"/>
        <v>447040</v>
      </c>
      <c r="O18" s="5">
        <f t="shared" si="3"/>
        <v>447040</v>
      </c>
      <c r="P18" s="140"/>
      <c r="Q18" s="140"/>
      <c r="R18" s="140"/>
      <c r="S18" s="140"/>
    </row>
    <row r="19" spans="1:19" s="3" customFormat="1" ht="31.5">
      <c r="A19" s="1">
        <v>8</v>
      </c>
      <c r="B19" s="7" t="s">
        <v>565</v>
      </c>
      <c r="C19" s="100">
        <v>2</v>
      </c>
      <c r="D19" s="5">
        <v>57953</v>
      </c>
      <c r="E19" s="5">
        <v>57953</v>
      </c>
      <c r="F19" s="5">
        <v>57953</v>
      </c>
      <c r="G19" s="146">
        <v>56693</v>
      </c>
      <c r="H19" s="5">
        <v>15647</v>
      </c>
      <c r="I19" s="5">
        <v>15647</v>
      </c>
      <c r="J19" s="5">
        <v>15647</v>
      </c>
      <c r="K19" s="5">
        <v>15307</v>
      </c>
      <c r="L19" s="5">
        <f t="shared" si="1"/>
        <v>73600</v>
      </c>
      <c r="M19" s="5">
        <f t="shared" si="2"/>
        <v>73600</v>
      </c>
      <c r="N19" s="5">
        <f t="shared" si="2"/>
        <v>73600</v>
      </c>
      <c r="O19" s="5">
        <f t="shared" si="3"/>
        <v>72000</v>
      </c>
      <c r="P19" s="140"/>
      <c r="Q19" s="140"/>
      <c r="R19" s="140"/>
      <c r="S19" s="140"/>
    </row>
    <row r="20" spans="1:19" s="3" customFormat="1" ht="15.75">
      <c r="A20" s="1">
        <v>9</v>
      </c>
      <c r="B20" s="7" t="s">
        <v>564</v>
      </c>
      <c r="C20" s="100">
        <v>2</v>
      </c>
      <c r="D20" s="5">
        <v>37008</v>
      </c>
      <c r="E20" s="5">
        <v>37008</v>
      </c>
      <c r="F20" s="5">
        <v>37008</v>
      </c>
      <c r="G20" s="5"/>
      <c r="H20" s="5">
        <v>9992</v>
      </c>
      <c r="I20" s="5">
        <v>9992</v>
      </c>
      <c r="J20" s="5">
        <v>9992</v>
      </c>
      <c r="K20" s="5"/>
      <c r="L20" s="5">
        <f t="shared" si="1"/>
        <v>47000</v>
      </c>
      <c r="M20" s="5">
        <f t="shared" si="2"/>
        <v>47000</v>
      </c>
      <c r="N20" s="5">
        <f t="shared" si="2"/>
        <v>47000</v>
      </c>
      <c r="O20" s="5">
        <f t="shared" si="3"/>
        <v>0</v>
      </c>
      <c r="P20" s="140"/>
      <c r="Q20" s="140"/>
      <c r="R20" s="140"/>
      <c r="S20" s="140"/>
    </row>
    <row r="21" spans="1:19" s="3" customFormat="1" ht="31.5">
      <c r="A21" s="1">
        <v>10</v>
      </c>
      <c r="B21" s="7" t="s">
        <v>566</v>
      </c>
      <c r="C21" s="100">
        <v>2</v>
      </c>
      <c r="D21" s="5">
        <v>119957</v>
      </c>
      <c r="E21" s="5">
        <v>119957</v>
      </c>
      <c r="F21" s="5">
        <v>119957</v>
      </c>
      <c r="G21" s="5"/>
      <c r="H21" s="5">
        <v>32388</v>
      </c>
      <c r="I21" s="5">
        <v>32388</v>
      </c>
      <c r="J21" s="5">
        <v>32388</v>
      </c>
      <c r="K21" s="5"/>
      <c r="L21" s="5">
        <f t="shared" si="1"/>
        <v>152345</v>
      </c>
      <c r="M21" s="5">
        <f t="shared" si="2"/>
        <v>152345</v>
      </c>
      <c r="N21" s="5">
        <f t="shared" si="2"/>
        <v>152345</v>
      </c>
      <c r="O21" s="5">
        <f t="shared" si="3"/>
        <v>0</v>
      </c>
      <c r="P21" s="140"/>
      <c r="Q21" s="140"/>
      <c r="R21" s="140"/>
      <c r="S21" s="140"/>
    </row>
    <row r="22" spans="1:19" s="3" customFormat="1" ht="15.75">
      <c r="A22" s="1">
        <v>11</v>
      </c>
      <c r="B22" s="7" t="s">
        <v>562</v>
      </c>
      <c r="C22" s="100">
        <v>2</v>
      </c>
      <c r="D22" s="5">
        <v>42441</v>
      </c>
      <c r="E22" s="5">
        <v>42441</v>
      </c>
      <c r="F22" s="5">
        <v>42441</v>
      </c>
      <c r="G22" s="5">
        <v>39362</v>
      </c>
      <c r="H22" s="5">
        <v>11459</v>
      </c>
      <c r="I22" s="5">
        <v>11459</v>
      </c>
      <c r="J22" s="5">
        <v>11459</v>
      </c>
      <c r="K22" s="5">
        <v>10628</v>
      </c>
      <c r="L22" s="5">
        <f t="shared" si="1"/>
        <v>53900</v>
      </c>
      <c r="M22" s="5">
        <f t="shared" si="2"/>
        <v>53900</v>
      </c>
      <c r="N22" s="5">
        <f t="shared" si="2"/>
        <v>53900</v>
      </c>
      <c r="O22" s="5">
        <f t="shared" si="3"/>
        <v>49990</v>
      </c>
      <c r="P22" s="140"/>
      <c r="Q22" s="140"/>
      <c r="R22" s="140"/>
      <c r="S22" s="140"/>
    </row>
    <row r="23" spans="1:19" s="3" customFormat="1" ht="31.5">
      <c r="A23" s="1">
        <v>12</v>
      </c>
      <c r="B23" s="7" t="s">
        <v>568</v>
      </c>
      <c r="C23" s="100">
        <v>2</v>
      </c>
      <c r="D23" s="5">
        <v>32284</v>
      </c>
      <c r="E23" s="5">
        <v>32284</v>
      </c>
      <c r="F23" s="5">
        <v>32284</v>
      </c>
      <c r="G23" s="5"/>
      <c r="H23" s="5">
        <v>8716</v>
      </c>
      <c r="I23" s="5">
        <v>8716</v>
      </c>
      <c r="J23" s="5">
        <v>8716</v>
      </c>
      <c r="K23" s="5"/>
      <c r="L23" s="5">
        <f t="shared" si="1"/>
        <v>41000</v>
      </c>
      <c r="M23" s="5">
        <f t="shared" si="2"/>
        <v>41000</v>
      </c>
      <c r="N23" s="5">
        <f t="shared" si="2"/>
        <v>41000</v>
      </c>
      <c r="O23" s="5">
        <f t="shared" si="3"/>
        <v>0</v>
      </c>
      <c r="P23" s="140"/>
      <c r="Q23" s="140"/>
      <c r="R23" s="140"/>
      <c r="S23" s="140"/>
    </row>
    <row r="24" spans="1:19" s="3" customFormat="1" ht="15.75">
      <c r="A24" s="1">
        <v>13</v>
      </c>
      <c r="B24" s="7" t="s">
        <v>557</v>
      </c>
      <c r="C24" s="100">
        <v>2</v>
      </c>
      <c r="D24" s="5">
        <v>23622</v>
      </c>
      <c r="E24" s="5">
        <v>23622</v>
      </c>
      <c r="F24" s="5">
        <v>23622</v>
      </c>
      <c r="G24" s="5"/>
      <c r="H24" s="5">
        <v>6378</v>
      </c>
      <c r="I24" s="5">
        <v>6378</v>
      </c>
      <c r="J24" s="5">
        <v>6378</v>
      </c>
      <c r="K24" s="5"/>
      <c r="L24" s="5">
        <f t="shared" si="1"/>
        <v>30000</v>
      </c>
      <c r="M24" s="5">
        <f t="shared" si="2"/>
        <v>30000</v>
      </c>
      <c r="N24" s="5">
        <f t="shared" si="2"/>
        <v>30000</v>
      </c>
      <c r="O24" s="5">
        <f t="shared" si="3"/>
        <v>0</v>
      </c>
      <c r="P24" s="140"/>
      <c r="Q24" s="140"/>
      <c r="R24" s="140"/>
      <c r="S24" s="140"/>
    </row>
    <row r="25" spans="1:19" s="3" customFormat="1" ht="15.75">
      <c r="A25" s="1">
        <v>14</v>
      </c>
      <c r="B25" s="7" t="s">
        <v>558</v>
      </c>
      <c r="C25" s="100">
        <v>2</v>
      </c>
      <c r="D25" s="5">
        <v>35433</v>
      </c>
      <c r="E25" s="5">
        <v>35433</v>
      </c>
      <c r="F25" s="5">
        <v>35433</v>
      </c>
      <c r="G25" s="5"/>
      <c r="H25" s="5">
        <v>9567</v>
      </c>
      <c r="I25" s="5">
        <v>9567</v>
      </c>
      <c r="J25" s="5">
        <v>9567</v>
      </c>
      <c r="K25" s="5"/>
      <c r="L25" s="5">
        <f t="shared" si="1"/>
        <v>45000</v>
      </c>
      <c r="M25" s="5">
        <f t="shared" si="2"/>
        <v>45000</v>
      </c>
      <c r="N25" s="5">
        <f t="shared" si="2"/>
        <v>45000</v>
      </c>
      <c r="O25" s="5">
        <f t="shared" si="3"/>
        <v>0</v>
      </c>
      <c r="P25" s="140"/>
      <c r="Q25" s="140"/>
      <c r="R25" s="140"/>
      <c r="S25" s="140"/>
    </row>
    <row r="26" spans="1:19" s="3" customFormat="1" ht="15.75">
      <c r="A26" s="1">
        <v>15</v>
      </c>
      <c r="B26" s="7" t="s">
        <v>559</v>
      </c>
      <c r="C26" s="100">
        <v>2</v>
      </c>
      <c r="D26" s="5">
        <v>29921</v>
      </c>
      <c r="E26" s="5">
        <v>29921</v>
      </c>
      <c r="F26" s="5">
        <v>29921</v>
      </c>
      <c r="G26" s="146">
        <v>29913</v>
      </c>
      <c r="H26" s="5">
        <v>8079</v>
      </c>
      <c r="I26" s="5">
        <v>8079</v>
      </c>
      <c r="J26" s="5">
        <v>8079</v>
      </c>
      <c r="K26" s="5">
        <v>8077</v>
      </c>
      <c r="L26" s="5">
        <f t="shared" si="1"/>
        <v>38000</v>
      </c>
      <c r="M26" s="5">
        <f t="shared" si="2"/>
        <v>38000</v>
      </c>
      <c r="N26" s="5">
        <f t="shared" si="2"/>
        <v>38000</v>
      </c>
      <c r="O26" s="5">
        <f t="shared" si="3"/>
        <v>37990</v>
      </c>
      <c r="P26" s="140"/>
      <c r="Q26" s="140"/>
      <c r="R26" s="140"/>
      <c r="S26" s="140"/>
    </row>
    <row r="27" spans="1:19" s="3" customFormat="1" ht="31.5">
      <c r="A27" s="1">
        <v>16</v>
      </c>
      <c r="B27" s="121" t="s">
        <v>528</v>
      </c>
      <c r="C27" s="100">
        <v>2</v>
      </c>
      <c r="D27" s="5">
        <v>10000000</v>
      </c>
      <c r="E27" s="5">
        <v>10000000</v>
      </c>
      <c r="F27" s="5">
        <v>10000000</v>
      </c>
      <c r="G27" s="5"/>
      <c r="H27" s="5">
        <v>2700000</v>
      </c>
      <c r="I27" s="5">
        <v>2700000</v>
      </c>
      <c r="J27" s="5">
        <v>2700000</v>
      </c>
      <c r="K27" s="5"/>
      <c r="L27" s="5">
        <f t="shared" si="1"/>
        <v>12700000</v>
      </c>
      <c r="M27" s="5">
        <f t="shared" si="2"/>
        <v>12700000</v>
      </c>
      <c r="N27" s="5">
        <f t="shared" si="2"/>
        <v>12700000</v>
      </c>
      <c r="O27" s="5">
        <f t="shared" si="3"/>
        <v>0</v>
      </c>
      <c r="P27" s="140"/>
      <c r="Q27" s="140"/>
      <c r="R27" s="140"/>
      <c r="S27" s="140"/>
    </row>
    <row r="28" spans="1:19" s="3" customFormat="1" ht="15.75">
      <c r="A28" s="1">
        <v>17</v>
      </c>
      <c r="B28" s="7" t="s">
        <v>569</v>
      </c>
      <c r="C28" s="100">
        <v>2</v>
      </c>
      <c r="D28" s="5">
        <v>124409</v>
      </c>
      <c r="E28" s="5">
        <v>0</v>
      </c>
      <c r="F28" s="5">
        <v>0</v>
      </c>
      <c r="G28" s="5"/>
      <c r="H28" s="5">
        <v>33591</v>
      </c>
      <c r="I28" s="5">
        <v>0</v>
      </c>
      <c r="J28" s="5">
        <v>0</v>
      </c>
      <c r="K28" s="5"/>
      <c r="L28" s="5">
        <f t="shared" si="1"/>
        <v>158000</v>
      </c>
      <c r="M28" s="5">
        <f t="shared" si="2"/>
        <v>0</v>
      </c>
      <c r="N28" s="5">
        <f t="shared" si="2"/>
        <v>0</v>
      </c>
      <c r="O28" s="5">
        <f t="shared" si="3"/>
        <v>0</v>
      </c>
      <c r="P28" s="140"/>
      <c r="Q28" s="140"/>
      <c r="R28" s="140"/>
      <c r="S28" s="140"/>
    </row>
    <row r="29" spans="1:19" s="3" customFormat="1" ht="15.75">
      <c r="A29" s="1" t="s">
        <v>595</v>
      </c>
      <c r="B29" s="7" t="s">
        <v>598</v>
      </c>
      <c r="C29" s="100">
        <v>2</v>
      </c>
      <c r="D29" s="5">
        <v>0</v>
      </c>
      <c r="E29" s="5">
        <v>48811</v>
      </c>
      <c r="F29" s="5">
        <v>48811</v>
      </c>
      <c r="G29" s="5">
        <v>48811</v>
      </c>
      <c r="H29" s="5">
        <v>0</v>
      </c>
      <c r="I29" s="5">
        <v>13179</v>
      </c>
      <c r="J29" s="5">
        <v>13179</v>
      </c>
      <c r="K29" s="5">
        <v>13179</v>
      </c>
      <c r="L29" s="5">
        <f t="shared" si="1"/>
        <v>0</v>
      </c>
      <c r="M29" s="5">
        <f>E29+I29</f>
        <v>61990</v>
      </c>
      <c r="N29" s="5">
        <f>F29+J29</f>
        <v>61990</v>
      </c>
      <c r="O29" s="5">
        <f>G29+K29</f>
        <v>61990</v>
      </c>
      <c r="P29" s="140"/>
      <c r="Q29" s="140"/>
      <c r="R29" s="140"/>
      <c r="S29" s="140"/>
    </row>
    <row r="30" spans="1:19" s="3" customFormat="1" ht="15.75">
      <c r="A30" s="1" t="s">
        <v>596</v>
      </c>
      <c r="B30" s="7" t="s">
        <v>594</v>
      </c>
      <c r="C30" s="100">
        <v>2</v>
      </c>
      <c r="D30" s="5">
        <v>0</v>
      </c>
      <c r="E30" s="5">
        <v>100000</v>
      </c>
      <c r="F30" s="5">
        <v>100000</v>
      </c>
      <c r="G30" s="5">
        <v>100000</v>
      </c>
      <c r="H30" s="5">
        <v>0</v>
      </c>
      <c r="I30" s="5">
        <v>27000</v>
      </c>
      <c r="J30" s="5">
        <v>27000</v>
      </c>
      <c r="K30" s="5">
        <v>27000</v>
      </c>
      <c r="L30" s="5">
        <f t="shared" si="1"/>
        <v>0</v>
      </c>
      <c r="M30" s="5">
        <f aca="true" t="shared" si="4" ref="M30:N32">E30+I30</f>
        <v>127000</v>
      </c>
      <c r="N30" s="5">
        <f t="shared" si="4"/>
        <v>127000</v>
      </c>
      <c r="O30" s="5"/>
      <c r="P30" s="140"/>
      <c r="Q30" s="140"/>
      <c r="R30" s="140"/>
      <c r="S30" s="140"/>
    </row>
    <row r="31" spans="1:19" s="3" customFormat="1" ht="15.75">
      <c r="A31" s="1" t="s">
        <v>597</v>
      </c>
      <c r="B31" s="7" t="s">
        <v>592</v>
      </c>
      <c r="C31" s="100">
        <v>2</v>
      </c>
      <c r="D31" s="5">
        <v>0</v>
      </c>
      <c r="E31" s="5">
        <v>19750</v>
      </c>
      <c r="F31" s="5">
        <v>19750</v>
      </c>
      <c r="G31" s="5">
        <v>19750</v>
      </c>
      <c r="H31" s="5">
        <v>0</v>
      </c>
      <c r="I31" s="5">
        <v>0</v>
      </c>
      <c r="J31" s="5">
        <v>0</v>
      </c>
      <c r="K31" s="5"/>
      <c r="L31" s="5">
        <f t="shared" si="1"/>
        <v>0</v>
      </c>
      <c r="M31" s="5">
        <f t="shared" si="4"/>
        <v>19750</v>
      </c>
      <c r="N31" s="5">
        <f t="shared" si="4"/>
        <v>19750</v>
      </c>
      <c r="O31" s="5">
        <f>G31+K31</f>
        <v>19750</v>
      </c>
      <c r="P31" s="140"/>
      <c r="Q31" s="140"/>
      <c r="R31" s="140"/>
      <c r="S31" s="140"/>
    </row>
    <row r="32" spans="1:19" s="3" customFormat="1" ht="15.75">
      <c r="A32" s="1">
        <v>18</v>
      </c>
      <c r="B32" s="7" t="s">
        <v>570</v>
      </c>
      <c r="C32" s="100">
        <v>2</v>
      </c>
      <c r="D32" s="5">
        <v>12598</v>
      </c>
      <c r="E32" s="5">
        <v>12598</v>
      </c>
      <c r="F32" s="5">
        <v>12598</v>
      </c>
      <c r="G32" s="5"/>
      <c r="H32" s="5">
        <v>3402</v>
      </c>
      <c r="I32" s="5">
        <v>3402</v>
      </c>
      <c r="J32" s="5">
        <v>3402</v>
      </c>
      <c r="K32" s="5"/>
      <c r="L32" s="5">
        <f>D32+H32</f>
        <v>16000</v>
      </c>
      <c r="M32" s="5">
        <f t="shared" si="4"/>
        <v>16000</v>
      </c>
      <c r="N32" s="5">
        <f t="shared" si="4"/>
        <v>16000</v>
      </c>
      <c r="O32" s="5">
        <f>G32+K32</f>
        <v>0</v>
      </c>
      <c r="P32" s="140"/>
      <c r="Q32" s="140"/>
      <c r="R32" s="140"/>
      <c r="S32" s="140"/>
    </row>
    <row r="33" spans="1:19" s="3" customFormat="1" ht="47.25">
      <c r="A33" s="1">
        <v>19</v>
      </c>
      <c r="B33" s="7" t="s">
        <v>213</v>
      </c>
      <c r="C33" s="100"/>
      <c r="D33" s="5">
        <f>SUM(D17:D32)</f>
        <v>15921018</v>
      </c>
      <c r="E33" s="5">
        <f>SUM(E17:E32)</f>
        <v>15965170</v>
      </c>
      <c r="F33" s="5">
        <f>SUM(F17:F32)</f>
        <v>15965170</v>
      </c>
      <c r="G33" s="5">
        <f>SUM(G17:G32)</f>
        <v>5700041</v>
      </c>
      <c r="H33" s="116"/>
      <c r="I33" s="116"/>
      <c r="J33" s="116"/>
      <c r="K33" s="116"/>
      <c r="L33" s="116"/>
      <c r="M33" s="116"/>
      <c r="N33" s="116"/>
      <c r="O33" s="116"/>
      <c r="P33" s="140"/>
      <c r="Q33" s="140"/>
      <c r="R33" s="140"/>
      <c r="S33" s="140"/>
    </row>
    <row r="34" spans="1:19" s="3" customFormat="1" ht="15.75" hidden="1">
      <c r="A34" s="1"/>
      <c r="B34" s="7" t="s">
        <v>214</v>
      </c>
      <c r="C34" s="100"/>
      <c r="D34" s="5"/>
      <c r="E34" s="5"/>
      <c r="F34" s="5"/>
      <c r="G34" s="5"/>
      <c r="H34" s="116"/>
      <c r="I34" s="116"/>
      <c r="J34" s="116"/>
      <c r="K34" s="116"/>
      <c r="L34" s="116"/>
      <c r="M34" s="116"/>
      <c r="N34" s="116"/>
      <c r="O34" s="116"/>
      <c r="P34" s="140"/>
      <c r="Q34" s="140"/>
      <c r="R34" s="140"/>
      <c r="S34" s="140"/>
    </row>
    <row r="35" spans="1:19" s="3" customFormat="1" ht="31.5" hidden="1">
      <c r="A35" s="1"/>
      <c r="B35" s="7" t="s">
        <v>215</v>
      </c>
      <c r="C35" s="100"/>
      <c r="D35" s="5"/>
      <c r="E35" s="5"/>
      <c r="F35" s="5"/>
      <c r="G35" s="5"/>
      <c r="H35" s="116"/>
      <c r="I35" s="116"/>
      <c r="J35" s="116"/>
      <c r="K35" s="116"/>
      <c r="L35" s="116"/>
      <c r="M35" s="116"/>
      <c r="N35" s="116"/>
      <c r="O35" s="116"/>
      <c r="P35" s="140"/>
      <c r="Q35" s="140"/>
      <c r="R35" s="140"/>
      <c r="S35" s="140"/>
    </row>
    <row r="36" spans="1:19" s="3" customFormat="1" ht="47.25">
      <c r="A36" s="1">
        <v>20</v>
      </c>
      <c r="B36" s="7" t="s">
        <v>234</v>
      </c>
      <c r="C36" s="100"/>
      <c r="D36" s="116"/>
      <c r="E36" s="116"/>
      <c r="F36" s="116"/>
      <c r="G36" s="116"/>
      <c r="H36" s="5">
        <f>SUM(H7:H35)</f>
        <v>4379675</v>
      </c>
      <c r="I36" s="5">
        <f>SUM(I7:I35)</f>
        <v>4401145</v>
      </c>
      <c r="J36" s="5">
        <f>SUM(J7:J35)</f>
        <v>4401145</v>
      </c>
      <c r="K36" s="5">
        <f>SUM(K7:K35)</f>
        <v>1548561</v>
      </c>
      <c r="L36" s="116"/>
      <c r="M36" s="116"/>
      <c r="N36" s="116"/>
      <c r="O36" s="116"/>
      <c r="P36" s="140"/>
      <c r="Q36" s="140"/>
      <c r="R36" s="140"/>
      <c r="S36" s="140"/>
    </row>
    <row r="37" spans="1:19" s="3" customFormat="1" ht="15.75">
      <c r="A37" s="1">
        <v>21</v>
      </c>
      <c r="B37" s="9" t="s">
        <v>120</v>
      </c>
      <c r="C37" s="100"/>
      <c r="D37" s="14">
        <f aca="true" t="shared" si="5" ref="D37:K37">SUM(D38:D40)</f>
        <v>16221018</v>
      </c>
      <c r="E37" s="14">
        <f>SUM(E38:E40)</f>
        <v>16320288</v>
      </c>
      <c r="F37" s="14">
        <f>SUM(F38:F40)</f>
        <v>16320288</v>
      </c>
      <c r="G37" s="14">
        <f t="shared" si="5"/>
        <v>5755159</v>
      </c>
      <c r="H37" s="14">
        <f t="shared" si="5"/>
        <v>4379675</v>
      </c>
      <c r="I37" s="14">
        <f>SUM(I38:I40)</f>
        <v>4401145</v>
      </c>
      <c r="J37" s="14">
        <f>SUM(J38:J40)</f>
        <v>4401145</v>
      </c>
      <c r="K37" s="14">
        <f t="shared" si="5"/>
        <v>1548561</v>
      </c>
      <c r="L37" s="14">
        <f aca="true" t="shared" si="6" ref="L37:O40">D37+H37</f>
        <v>20600693</v>
      </c>
      <c r="M37" s="14">
        <f t="shared" si="6"/>
        <v>20721433</v>
      </c>
      <c r="N37" s="14">
        <f t="shared" si="6"/>
        <v>20721433</v>
      </c>
      <c r="O37" s="14">
        <f t="shared" si="6"/>
        <v>7303720</v>
      </c>
      <c r="P37" s="140"/>
      <c r="Q37" s="140"/>
      <c r="R37" s="140"/>
      <c r="S37" s="140"/>
    </row>
    <row r="38" spans="1:19" s="3" customFormat="1" ht="31.5">
      <c r="A38" s="1">
        <v>22</v>
      </c>
      <c r="B38" s="88" t="s">
        <v>405</v>
      </c>
      <c r="C38" s="100">
        <v>1</v>
      </c>
      <c r="D38" s="5">
        <f aca="true" t="shared" si="7" ref="D38:K38">SUMIF($C$7:$C$37,"1",D$7:D$37)</f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6"/>
        <v>0</v>
      </c>
      <c r="M38" s="5">
        <f t="shared" si="6"/>
        <v>0</v>
      </c>
      <c r="N38" s="5">
        <f t="shared" si="6"/>
        <v>0</v>
      </c>
      <c r="O38" s="5">
        <f t="shared" si="6"/>
        <v>0</v>
      </c>
      <c r="P38" s="140"/>
      <c r="Q38" s="140"/>
      <c r="R38" s="140"/>
      <c r="S38" s="140"/>
    </row>
    <row r="39" spans="1:19" s="3" customFormat="1" ht="15.75">
      <c r="A39" s="1">
        <v>23</v>
      </c>
      <c r="B39" s="88" t="s">
        <v>245</v>
      </c>
      <c r="C39" s="100">
        <v>2</v>
      </c>
      <c r="D39" s="5">
        <f aca="true" t="shared" si="8" ref="D39:K39">SUMIF($C$7:$C$37,"2",D$7:D$37)</f>
        <v>16221018</v>
      </c>
      <c r="E39" s="5">
        <f t="shared" si="8"/>
        <v>16320288</v>
      </c>
      <c r="F39" s="5">
        <f t="shared" si="8"/>
        <v>16320288</v>
      </c>
      <c r="G39" s="5">
        <f t="shared" si="8"/>
        <v>5755159</v>
      </c>
      <c r="H39" s="5">
        <f t="shared" si="8"/>
        <v>4379675</v>
      </c>
      <c r="I39" s="5">
        <f t="shared" si="8"/>
        <v>4401145</v>
      </c>
      <c r="J39" s="5">
        <f t="shared" si="8"/>
        <v>4401145</v>
      </c>
      <c r="K39" s="5">
        <f t="shared" si="8"/>
        <v>1548561</v>
      </c>
      <c r="L39" s="5">
        <f t="shared" si="6"/>
        <v>20600693</v>
      </c>
      <c r="M39" s="5">
        <f t="shared" si="6"/>
        <v>20721433</v>
      </c>
      <c r="N39" s="5">
        <f t="shared" si="6"/>
        <v>20721433</v>
      </c>
      <c r="O39" s="5">
        <f t="shared" si="6"/>
        <v>7303720</v>
      </c>
      <c r="P39" s="140"/>
      <c r="Q39" s="140"/>
      <c r="R39" s="140"/>
      <c r="S39" s="140"/>
    </row>
    <row r="40" spans="1:19" s="3" customFormat="1" ht="15.75">
      <c r="A40" s="1">
        <v>24</v>
      </c>
      <c r="B40" s="88" t="s">
        <v>137</v>
      </c>
      <c r="C40" s="100">
        <v>3</v>
      </c>
      <c r="D40" s="5">
        <f aca="true" t="shared" si="9" ref="D40:K40">SUMIF($C$7:$C$37,"3",D$7:D$37)</f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6"/>
        <v>0</v>
      </c>
      <c r="M40" s="5">
        <f t="shared" si="6"/>
        <v>0</v>
      </c>
      <c r="N40" s="5">
        <f t="shared" si="6"/>
        <v>0</v>
      </c>
      <c r="O40" s="5">
        <f t="shared" si="6"/>
        <v>0</v>
      </c>
      <c r="P40" s="140"/>
      <c r="Q40" s="140"/>
      <c r="R40" s="140"/>
      <c r="S40" s="140"/>
    </row>
    <row r="41" spans="1:19" s="3" customFormat="1" ht="15.75">
      <c r="A41" s="1">
        <v>25</v>
      </c>
      <c r="B41" s="105" t="s">
        <v>54</v>
      </c>
      <c r="C41" s="100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0"/>
      <c r="Q41" s="140"/>
      <c r="R41" s="140"/>
      <c r="S41" s="140"/>
    </row>
    <row r="42" spans="1:19" s="3" customFormat="1" ht="15.75">
      <c r="A42" s="1">
        <v>26</v>
      </c>
      <c r="B42" s="121" t="s">
        <v>502</v>
      </c>
      <c r="C42" s="100">
        <v>2</v>
      </c>
      <c r="D42" s="5">
        <v>1262028</v>
      </c>
      <c r="E42" s="5">
        <v>1262028</v>
      </c>
      <c r="F42" s="5">
        <v>1262028</v>
      </c>
      <c r="G42" s="5">
        <v>538</v>
      </c>
      <c r="H42" s="5">
        <v>340747</v>
      </c>
      <c r="I42" s="5">
        <v>340747</v>
      </c>
      <c r="J42" s="5">
        <v>340747</v>
      </c>
      <c r="K42" s="5">
        <v>145</v>
      </c>
      <c r="L42" s="5">
        <f aca="true" t="shared" si="10" ref="L42:N50">D42+H42</f>
        <v>1602775</v>
      </c>
      <c r="M42" s="5">
        <f t="shared" si="10"/>
        <v>1602775</v>
      </c>
      <c r="N42" s="5">
        <f t="shared" si="10"/>
        <v>1602775</v>
      </c>
      <c r="O42" s="5">
        <f aca="true" t="shared" si="11" ref="O42:O48">G42+K42</f>
        <v>683</v>
      </c>
      <c r="P42" s="140"/>
      <c r="Q42" s="140"/>
      <c r="R42" s="140"/>
      <c r="S42" s="140"/>
    </row>
    <row r="43" spans="1:19" s="3" customFormat="1" ht="15.75">
      <c r="A43" s="1">
        <v>27</v>
      </c>
      <c r="B43" s="121" t="s">
        <v>515</v>
      </c>
      <c r="C43" s="100">
        <v>2</v>
      </c>
      <c r="D43" s="5">
        <v>410236</v>
      </c>
      <c r="E43" s="5">
        <v>300236</v>
      </c>
      <c r="F43" s="5">
        <v>300236</v>
      </c>
      <c r="G43" s="5"/>
      <c r="H43" s="5">
        <v>110764</v>
      </c>
      <c r="I43" s="5">
        <v>81064</v>
      </c>
      <c r="J43" s="5">
        <v>81064</v>
      </c>
      <c r="K43" s="5"/>
      <c r="L43" s="5">
        <f t="shared" si="10"/>
        <v>521000</v>
      </c>
      <c r="M43" s="5">
        <f t="shared" si="10"/>
        <v>381300</v>
      </c>
      <c r="N43" s="5">
        <f t="shared" si="10"/>
        <v>381300</v>
      </c>
      <c r="O43" s="5">
        <f t="shared" si="11"/>
        <v>0</v>
      </c>
      <c r="P43" s="140"/>
      <c r="Q43" s="140"/>
      <c r="R43" s="140"/>
      <c r="S43" s="140"/>
    </row>
    <row r="44" spans="1:19" s="3" customFormat="1" ht="15.75">
      <c r="A44" s="1">
        <v>28</v>
      </c>
      <c r="B44" s="121" t="s">
        <v>523</v>
      </c>
      <c r="C44" s="100">
        <v>2</v>
      </c>
      <c r="D44" s="5">
        <v>1181102</v>
      </c>
      <c r="E44" s="5">
        <v>1181102</v>
      </c>
      <c r="F44" s="5">
        <v>1181102</v>
      </c>
      <c r="G44" s="5"/>
      <c r="H44" s="5">
        <v>318898</v>
      </c>
      <c r="I44" s="5">
        <v>318898</v>
      </c>
      <c r="J44" s="5">
        <v>318898</v>
      </c>
      <c r="K44" s="5"/>
      <c r="L44" s="5">
        <f t="shared" si="10"/>
        <v>1500000</v>
      </c>
      <c r="M44" s="5">
        <f t="shared" si="10"/>
        <v>1500000</v>
      </c>
      <c r="N44" s="5">
        <f t="shared" si="10"/>
        <v>1500000</v>
      </c>
      <c r="O44" s="5">
        <f t="shared" si="11"/>
        <v>0</v>
      </c>
      <c r="P44" s="140"/>
      <c r="Q44" s="140"/>
      <c r="R44" s="140"/>
      <c r="S44" s="140"/>
    </row>
    <row r="45" spans="1:19" s="3" customFormat="1" ht="31.5">
      <c r="A45" s="1">
        <v>29</v>
      </c>
      <c r="B45" s="121" t="s">
        <v>524</v>
      </c>
      <c r="C45" s="100">
        <v>2</v>
      </c>
      <c r="D45" s="5">
        <v>629921</v>
      </c>
      <c r="E45" s="5">
        <v>629921</v>
      </c>
      <c r="F45" s="5">
        <v>629921</v>
      </c>
      <c r="G45" s="5"/>
      <c r="H45" s="5">
        <v>170079</v>
      </c>
      <c r="I45" s="5">
        <v>170079</v>
      </c>
      <c r="J45" s="5">
        <v>170079</v>
      </c>
      <c r="K45" s="5"/>
      <c r="L45" s="5">
        <f t="shared" si="10"/>
        <v>800000</v>
      </c>
      <c r="M45" s="5">
        <f t="shared" si="10"/>
        <v>800000</v>
      </c>
      <c r="N45" s="5">
        <f t="shared" si="10"/>
        <v>800000</v>
      </c>
      <c r="O45" s="5">
        <f t="shared" si="11"/>
        <v>0</v>
      </c>
      <c r="P45" s="140"/>
      <c r="Q45" s="140"/>
      <c r="R45" s="140"/>
      <c r="S45" s="140"/>
    </row>
    <row r="46" spans="1:19" s="3" customFormat="1" ht="31.5">
      <c r="A46" s="1">
        <v>30</v>
      </c>
      <c r="B46" s="121" t="s">
        <v>567</v>
      </c>
      <c r="C46" s="100">
        <v>2</v>
      </c>
      <c r="D46" s="5">
        <v>172441</v>
      </c>
      <c r="E46" s="5">
        <v>190500</v>
      </c>
      <c r="F46" s="5">
        <v>190500</v>
      </c>
      <c r="G46" s="5">
        <v>190500</v>
      </c>
      <c r="H46" s="5">
        <v>46559</v>
      </c>
      <c r="I46" s="5">
        <v>28500</v>
      </c>
      <c r="J46" s="5">
        <v>28500</v>
      </c>
      <c r="K46" s="5"/>
      <c r="L46" s="5">
        <f t="shared" si="10"/>
        <v>219000</v>
      </c>
      <c r="M46" s="5">
        <f t="shared" si="10"/>
        <v>219000</v>
      </c>
      <c r="N46" s="5">
        <f t="shared" si="10"/>
        <v>219000</v>
      </c>
      <c r="O46" s="5">
        <f t="shared" si="11"/>
        <v>190500</v>
      </c>
      <c r="P46" s="140"/>
      <c r="Q46" s="140"/>
      <c r="R46" s="140"/>
      <c r="S46" s="140"/>
    </row>
    <row r="47" spans="1:19" s="3" customFormat="1" ht="15.75" hidden="1">
      <c r="A47" s="1"/>
      <c r="B47" s="121" t="s">
        <v>525</v>
      </c>
      <c r="C47" s="100"/>
      <c r="D47" s="5"/>
      <c r="E47" s="5"/>
      <c r="F47" s="5"/>
      <c r="G47" s="5"/>
      <c r="H47" s="5"/>
      <c r="I47" s="5"/>
      <c r="J47" s="5"/>
      <c r="K47" s="5"/>
      <c r="L47" s="5">
        <f t="shared" si="10"/>
        <v>0</v>
      </c>
      <c r="M47" s="5">
        <f t="shared" si="10"/>
        <v>0</v>
      </c>
      <c r="N47" s="5">
        <f t="shared" si="10"/>
        <v>0</v>
      </c>
      <c r="O47" s="5">
        <f t="shared" si="11"/>
        <v>0</v>
      </c>
      <c r="P47" s="140"/>
      <c r="Q47" s="140"/>
      <c r="R47" s="140"/>
      <c r="S47" s="140"/>
    </row>
    <row r="48" spans="1:19" s="3" customFormat="1" ht="15.75">
      <c r="A48" s="1">
        <v>31</v>
      </c>
      <c r="B48" s="121" t="s">
        <v>522</v>
      </c>
      <c r="C48" s="100">
        <v>2</v>
      </c>
      <c r="D48" s="5">
        <v>3307087</v>
      </c>
      <c r="E48" s="5">
        <v>3307087</v>
      </c>
      <c r="F48" s="5">
        <v>3307087</v>
      </c>
      <c r="G48" s="5"/>
      <c r="H48" s="5">
        <v>892913</v>
      </c>
      <c r="I48" s="5">
        <v>892913</v>
      </c>
      <c r="J48" s="5">
        <v>892913</v>
      </c>
      <c r="K48" s="5"/>
      <c r="L48" s="5">
        <f t="shared" si="10"/>
        <v>4200000</v>
      </c>
      <c r="M48" s="5">
        <f t="shared" si="10"/>
        <v>4200000</v>
      </c>
      <c r="N48" s="5">
        <f t="shared" si="10"/>
        <v>4200000</v>
      </c>
      <c r="O48" s="5">
        <f t="shared" si="11"/>
        <v>0</v>
      </c>
      <c r="P48" s="140"/>
      <c r="Q48" s="140"/>
      <c r="R48" s="140"/>
      <c r="S48" s="140"/>
    </row>
    <row r="49" spans="1:19" s="3" customFormat="1" ht="31.5">
      <c r="A49" s="1" t="s">
        <v>600</v>
      </c>
      <c r="B49" s="7" t="s">
        <v>599</v>
      </c>
      <c r="C49" s="100">
        <v>2</v>
      </c>
      <c r="D49" s="5">
        <v>0</v>
      </c>
      <c r="E49" s="5">
        <v>104177</v>
      </c>
      <c r="F49" s="5">
        <v>104177</v>
      </c>
      <c r="G49" s="5">
        <v>104177</v>
      </c>
      <c r="H49" s="5">
        <v>0</v>
      </c>
      <c r="I49" s="5">
        <v>28128</v>
      </c>
      <c r="J49" s="5">
        <v>28128</v>
      </c>
      <c r="K49" s="5">
        <v>28128</v>
      </c>
      <c r="L49" s="5">
        <f t="shared" si="10"/>
        <v>0</v>
      </c>
      <c r="M49" s="5">
        <f t="shared" si="10"/>
        <v>132305</v>
      </c>
      <c r="N49" s="5">
        <f t="shared" si="10"/>
        <v>132305</v>
      </c>
      <c r="O49" s="5"/>
      <c r="P49" s="140"/>
      <c r="Q49" s="140"/>
      <c r="R49" s="140"/>
      <c r="S49" s="140"/>
    </row>
    <row r="50" spans="1:19" s="3" customFormat="1" ht="31.5">
      <c r="A50" s="1" t="s">
        <v>601</v>
      </c>
      <c r="B50" s="7" t="s">
        <v>593</v>
      </c>
      <c r="C50" s="100">
        <v>2</v>
      </c>
      <c r="D50" s="5">
        <v>0</v>
      </c>
      <c r="E50" s="5">
        <v>75000</v>
      </c>
      <c r="F50" s="5">
        <v>75000</v>
      </c>
      <c r="G50" s="5">
        <v>75000</v>
      </c>
      <c r="H50" s="5">
        <v>0</v>
      </c>
      <c r="I50" s="5">
        <v>20250</v>
      </c>
      <c r="J50" s="5">
        <v>20250</v>
      </c>
      <c r="K50" s="5">
        <v>20250</v>
      </c>
      <c r="L50" s="5">
        <f t="shared" si="10"/>
        <v>0</v>
      </c>
      <c r="M50" s="5">
        <f>E50+I50</f>
        <v>95250</v>
      </c>
      <c r="N50" s="5">
        <f>F50+J50</f>
        <v>95250</v>
      </c>
      <c r="O50" s="5"/>
      <c r="P50" s="140"/>
      <c r="Q50" s="140"/>
      <c r="R50" s="140"/>
      <c r="S50" s="140"/>
    </row>
    <row r="51" spans="1:19" s="3" customFormat="1" ht="15.75">
      <c r="A51" s="1">
        <v>32</v>
      </c>
      <c r="B51" s="7" t="s">
        <v>216</v>
      </c>
      <c r="C51" s="100"/>
      <c r="D51" s="5">
        <f>SUM(D42:D50)</f>
        <v>6962815</v>
      </c>
      <c r="E51" s="5">
        <f>SUM(E42:E50)</f>
        <v>7050051</v>
      </c>
      <c r="F51" s="5">
        <f>SUM(F42:F50)</f>
        <v>7050051</v>
      </c>
      <c r="G51" s="5">
        <f>SUM(G42:G48)</f>
        <v>191038</v>
      </c>
      <c r="H51" s="116"/>
      <c r="I51" s="116"/>
      <c r="J51" s="116"/>
      <c r="K51" s="116"/>
      <c r="L51" s="116"/>
      <c r="M51" s="116"/>
      <c r="N51" s="116"/>
      <c r="O51" s="116"/>
      <c r="P51" s="140"/>
      <c r="Q51" s="140"/>
      <c r="R51" s="140"/>
      <c r="S51" s="140"/>
    </row>
    <row r="52" spans="1:19" s="3" customFormat="1" ht="31.5" hidden="1">
      <c r="A52" s="1">
        <v>22</v>
      </c>
      <c r="B52" s="7" t="s">
        <v>217</v>
      </c>
      <c r="C52" s="100"/>
      <c r="D52" s="5"/>
      <c r="E52" s="5"/>
      <c r="F52" s="5"/>
      <c r="G52" s="5"/>
      <c r="H52" s="116"/>
      <c r="I52" s="116"/>
      <c r="J52" s="116"/>
      <c r="K52" s="116"/>
      <c r="L52" s="116"/>
      <c r="M52" s="116"/>
      <c r="N52" s="116"/>
      <c r="O52" s="116"/>
      <c r="P52" s="140"/>
      <c r="Q52" s="140"/>
      <c r="R52" s="140"/>
      <c r="S52" s="140"/>
    </row>
    <row r="53" spans="1:19" s="3" customFormat="1" ht="15.75" hidden="1">
      <c r="A53" s="1"/>
      <c r="B53" s="7"/>
      <c r="C53" s="100"/>
      <c r="D53" s="5"/>
      <c r="E53" s="5"/>
      <c r="F53" s="5"/>
      <c r="G53" s="5"/>
      <c r="H53" s="5"/>
      <c r="I53" s="5"/>
      <c r="J53" s="5"/>
      <c r="K53" s="5"/>
      <c r="L53" s="5">
        <f aca="true" t="shared" si="12" ref="L53:O54">D53+H53</f>
        <v>0</v>
      </c>
      <c r="M53" s="5">
        <f t="shared" si="12"/>
        <v>0</v>
      </c>
      <c r="N53" s="5">
        <f t="shared" si="12"/>
        <v>0</v>
      </c>
      <c r="O53" s="5">
        <f t="shared" si="12"/>
        <v>0</v>
      </c>
      <c r="P53" s="140"/>
      <c r="Q53" s="140"/>
      <c r="R53" s="140"/>
      <c r="S53" s="140"/>
    </row>
    <row r="54" spans="1:19" s="3" customFormat="1" ht="15.75" hidden="1">
      <c r="A54" s="1"/>
      <c r="B54" s="7"/>
      <c r="C54" s="100"/>
      <c r="D54" s="5"/>
      <c r="E54" s="5"/>
      <c r="F54" s="5"/>
      <c r="G54" s="5"/>
      <c r="H54" s="5"/>
      <c r="I54" s="5"/>
      <c r="J54" s="5"/>
      <c r="K54" s="5"/>
      <c r="L54" s="5">
        <f t="shared" si="12"/>
        <v>0</v>
      </c>
      <c r="M54" s="5">
        <f t="shared" si="12"/>
        <v>0</v>
      </c>
      <c r="N54" s="5">
        <f t="shared" si="12"/>
        <v>0</v>
      </c>
      <c r="O54" s="5">
        <f t="shared" si="12"/>
        <v>0</v>
      </c>
      <c r="P54" s="140"/>
      <c r="Q54" s="140"/>
      <c r="R54" s="140"/>
      <c r="S54" s="140"/>
    </row>
    <row r="55" spans="1:19" s="3" customFormat="1" ht="31.5" hidden="1">
      <c r="A55" s="1"/>
      <c r="B55" s="7" t="s">
        <v>218</v>
      </c>
      <c r="C55" s="100"/>
      <c r="D55" s="5">
        <f>SUM(D53:D54)</f>
        <v>0</v>
      </c>
      <c r="E55" s="5">
        <f>SUM(E53:E54)</f>
        <v>0</v>
      </c>
      <c r="F55" s="5">
        <f>SUM(F53:F54)</f>
        <v>0</v>
      </c>
      <c r="G55" s="5">
        <f>SUM(G53:G54)</f>
        <v>0</v>
      </c>
      <c r="H55" s="116"/>
      <c r="I55" s="116"/>
      <c r="J55" s="116"/>
      <c r="K55" s="116"/>
      <c r="L55" s="116"/>
      <c r="M55" s="116"/>
      <c r="N55" s="116"/>
      <c r="O55" s="116"/>
      <c r="P55" s="140"/>
      <c r="Q55" s="140"/>
      <c r="R55" s="140"/>
      <c r="S55" s="140"/>
    </row>
    <row r="56" spans="1:19" s="3" customFormat="1" ht="47.25">
      <c r="A56" s="1">
        <v>33</v>
      </c>
      <c r="B56" s="7" t="s">
        <v>219</v>
      </c>
      <c r="C56" s="100"/>
      <c r="D56" s="116"/>
      <c r="E56" s="116"/>
      <c r="F56" s="116"/>
      <c r="G56" s="116"/>
      <c r="H56" s="5">
        <f>SUM(H41:H55)</f>
        <v>1879960</v>
      </c>
      <c r="I56" s="5">
        <f>SUM(I41:I55)</f>
        <v>1880579</v>
      </c>
      <c r="J56" s="5">
        <f>SUM(J41:J55)</f>
        <v>1880579</v>
      </c>
      <c r="K56" s="5">
        <f>SUM(K41:K55)</f>
        <v>48523</v>
      </c>
      <c r="L56" s="116"/>
      <c r="M56" s="116"/>
      <c r="N56" s="116"/>
      <c r="O56" s="116"/>
      <c r="P56" s="140"/>
      <c r="Q56" s="140"/>
      <c r="R56" s="140"/>
      <c r="S56" s="140"/>
    </row>
    <row r="57" spans="1:19" s="3" customFormat="1" ht="15.75">
      <c r="A57" s="1">
        <v>34</v>
      </c>
      <c r="B57" s="9" t="s">
        <v>54</v>
      </c>
      <c r="C57" s="100"/>
      <c r="D57" s="14">
        <f aca="true" t="shared" si="13" ref="D57:K57">SUM(D58:D60)</f>
        <v>6962815</v>
      </c>
      <c r="E57" s="14">
        <f>SUM(E58:E60)</f>
        <v>7050051</v>
      </c>
      <c r="F57" s="14">
        <f>SUM(F58:F60)</f>
        <v>7050051</v>
      </c>
      <c r="G57" s="14">
        <f t="shared" si="13"/>
        <v>370215</v>
      </c>
      <c r="H57" s="14">
        <f t="shared" si="13"/>
        <v>1879960</v>
      </c>
      <c r="I57" s="14">
        <f>SUM(I58:I60)</f>
        <v>1880579</v>
      </c>
      <c r="J57" s="14">
        <f>SUM(J58:J60)</f>
        <v>1880579</v>
      </c>
      <c r="K57" s="14">
        <f t="shared" si="13"/>
        <v>48523</v>
      </c>
      <c r="L57" s="14">
        <f aca="true" t="shared" si="14" ref="L57:O60">D57+H57</f>
        <v>8842775</v>
      </c>
      <c r="M57" s="14">
        <f t="shared" si="14"/>
        <v>8930630</v>
      </c>
      <c r="N57" s="14">
        <f t="shared" si="14"/>
        <v>8930630</v>
      </c>
      <c r="O57" s="14">
        <f t="shared" si="14"/>
        <v>418738</v>
      </c>
      <c r="P57" s="140"/>
      <c r="Q57" s="140"/>
      <c r="R57" s="140"/>
      <c r="S57" s="140"/>
    </row>
    <row r="58" spans="1:19" s="3" customFormat="1" ht="31.5">
      <c r="A58" s="1">
        <v>35</v>
      </c>
      <c r="B58" s="88" t="s">
        <v>405</v>
      </c>
      <c r="C58" s="100">
        <v>1</v>
      </c>
      <c r="D58" s="5">
        <f aca="true" t="shared" si="15" ref="D58:K58">SUMIF($C$41:$C$57,"1",D$41:D$57)</f>
        <v>0</v>
      </c>
      <c r="E58" s="5">
        <f t="shared" si="15"/>
        <v>0</v>
      </c>
      <c r="F58" s="5">
        <f t="shared" si="15"/>
        <v>0</v>
      </c>
      <c r="G58" s="5">
        <f t="shared" si="15"/>
        <v>0</v>
      </c>
      <c r="H58" s="5">
        <f t="shared" si="15"/>
        <v>0</v>
      </c>
      <c r="I58" s="5">
        <f t="shared" si="15"/>
        <v>0</v>
      </c>
      <c r="J58" s="5">
        <f t="shared" si="15"/>
        <v>0</v>
      </c>
      <c r="K58" s="5">
        <f t="shared" si="15"/>
        <v>0</v>
      </c>
      <c r="L58" s="5">
        <f t="shared" si="14"/>
        <v>0</v>
      </c>
      <c r="M58" s="5">
        <f t="shared" si="14"/>
        <v>0</v>
      </c>
      <c r="N58" s="5">
        <f t="shared" si="14"/>
        <v>0</v>
      </c>
      <c r="O58" s="5">
        <f t="shared" si="14"/>
        <v>0</v>
      </c>
      <c r="P58" s="140"/>
      <c r="Q58" s="140"/>
      <c r="R58" s="140"/>
      <c r="S58" s="140"/>
    </row>
    <row r="59" spans="1:19" s="3" customFormat="1" ht="15.75">
      <c r="A59" s="1">
        <v>36</v>
      </c>
      <c r="B59" s="88" t="s">
        <v>245</v>
      </c>
      <c r="C59" s="100">
        <v>2</v>
      </c>
      <c r="D59" s="5">
        <f aca="true" t="shared" si="16" ref="D59:K59">SUMIF($C$41:$C$57,"2",D$41:D$57)</f>
        <v>6962815</v>
      </c>
      <c r="E59" s="5">
        <f t="shared" si="16"/>
        <v>7050051</v>
      </c>
      <c r="F59" s="5">
        <f t="shared" si="16"/>
        <v>7050051</v>
      </c>
      <c r="G59" s="5">
        <f t="shared" si="16"/>
        <v>370215</v>
      </c>
      <c r="H59" s="5">
        <f t="shared" si="16"/>
        <v>1879960</v>
      </c>
      <c r="I59" s="5">
        <f t="shared" si="16"/>
        <v>1880579</v>
      </c>
      <c r="J59" s="5">
        <f t="shared" si="16"/>
        <v>1880579</v>
      </c>
      <c r="K59" s="5">
        <f t="shared" si="16"/>
        <v>48523</v>
      </c>
      <c r="L59" s="5">
        <f t="shared" si="14"/>
        <v>8842775</v>
      </c>
      <c r="M59" s="5">
        <f t="shared" si="14"/>
        <v>8930630</v>
      </c>
      <c r="N59" s="5">
        <f t="shared" si="14"/>
        <v>8930630</v>
      </c>
      <c r="O59" s="5">
        <f t="shared" si="14"/>
        <v>418738</v>
      </c>
      <c r="P59" s="140"/>
      <c r="Q59" s="140"/>
      <c r="R59" s="140"/>
      <c r="S59" s="140"/>
    </row>
    <row r="60" spans="1:19" s="3" customFormat="1" ht="15.75">
      <c r="A60" s="1">
        <v>37</v>
      </c>
      <c r="B60" s="88" t="s">
        <v>137</v>
      </c>
      <c r="C60" s="100">
        <v>3</v>
      </c>
      <c r="D60" s="5">
        <f aca="true" t="shared" si="17" ref="D60:K60">SUMIF($C$41:$C$57,"3",D$41:D$57)</f>
        <v>0</v>
      </c>
      <c r="E60" s="5">
        <f t="shared" si="17"/>
        <v>0</v>
      </c>
      <c r="F60" s="5">
        <f t="shared" si="17"/>
        <v>0</v>
      </c>
      <c r="G60" s="5">
        <f t="shared" si="17"/>
        <v>0</v>
      </c>
      <c r="H60" s="5">
        <f t="shared" si="17"/>
        <v>0</v>
      </c>
      <c r="I60" s="5">
        <f t="shared" si="17"/>
        <v>0</v>
      </c>
      <c r="J60" s="5">
        <f t="shared" si="17"/>
        <v>0</v>
      </c>
      <c r="K60" s="5">
        <f t="shared" si="17"/>
        <v>0</v>
      </c>
      <c r="L60" s="5">
        <f t="shared" si="14"/>
        <v>0</v>
      </c>
      <c r="M60" s="5">
        <f t="shared" si="14"/>
        <v>0</v>
      </c>
      <c r="N60" s="5">
        <f t="shared" si="14"/>
        <v>0</v>
      </c>
      <c r="O60" s="5">
        <f t="shared" si="14"/>
        <v>0</v>
      </c>
      <c r="P60" s="140"/>
      <c r="Q60" s="140"/>
      <c r="R60" s="140"/>
      <c r="S60" s="140"/>
    </row>
    <row r="61" spans="1:19" s="3" customFormat="1" ht="31.5">
      <c r="A61" s="1" t="s">
        <v>579</v>
      </c>
      <c r="B61" s="105" t="s">
        <v>220</v>
      </c>
      <c r="C61" s="100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0"/>
      <c r="Q61" s="140"/>
      <c r="R61" s="140"/>
      <c r="S61" s="140"/>
    </row>
    <row r="62" spans="1:19" s="3" customFormat="1" ht="47.25" hidden="1">
      <c r="A62" s="1"/>
      <c r="B62" s="64" t="s">
        <v>223</v>
      </c>
      <c r="C62" s="100"/>
      <c r="D62" s="5"/>
      <c r="E62" s="5"/>
      <c r="F62" s="5"/>
      <c r="G62" s="5"/>
      <c r="H62" s="116"/>
      <c r="I62" s="116"/>
      <c r="J62" s="116"/>
      <c r="K62" s="116"/>
      <c r="L62" s="5">
        <f aca="true" t="shared" si="18" ref="L62:L81">D62+H62</f>
        <v>0</v>
      </c>
      <c r="M62" s="5">
        <f aca="true" t="shared" si="19" ref="M62:N81">E62+I62</f>
        <v>0</v>
      </c>
      <c r="N62" s="5">
        <f t="shared" si="19"/>
        <v>0</v>
      </c>
      <c r="O62" s="5">
        <f aca="true" t="shared" si="20" ref="O62:O81">G62+K62</f>
        <v>0</v>
      </c>
      <c r="P62" s="140"/>
      <c r="Q62" s="140"/>
      <c r="R62" s="140"/>
      <c r="S62" s="140"/>
    </row>
    <row r="63" spans="1:19" s="3" customFormat="1" ht="15.75" hidden="1">
      <c r="A63" s="1"/>
      <c r="B63" s="64"/>
      <c r="C63" s="100"/>
      <c r="D63" s="5"/>
      <c r="E63" s="5"/>
      <c r="F63" s="5"/>
      <c r="G63" s="5"/>
      <c r="H63" s="116"/>
      <c r="I63" s="116"/>
      <c r="J63" s="116"/>
      <c r="K63" s="116"/>
      <c r="L63" s="5">
        <f t="shared" si="18"/>
        <v>0</v>
      </c>
      <c r="M63" s="5">
        <f t="shared" si="19"/>
        <v>0</v>
      </c>
      <c r="N63" s="5">
        <f t="shared" si="19"/>
        <v>0</v>
      </c>
      <c r="O63" s="5">
        <f t="shared" si="20"/>
        <v>0</v>
      </c>
      <c r="P63" s="140"/>
      <c r="Q63" s="140"/>
      <c r="R63" s="140"/>
      <c r="S63" s="140"/>
    </row>
    <row r="64" spans="1:19" s="3" customFormat="1" ht="47.25" hidden="1">
      <c r="A64" s="1"/>
      <c r="B64" s="64" t="s">
        <v>222</v>
      </c>
      <c r="C64" s="100"/>
      <c r="D64" s="5"/>
      <c r="E64" s="5"/>
      <c r="F64" s="5"/>
      <c r="G64" s="5"/>
      <c r="H64" s="116"/>
      <c r="I64" s="116"/>
      <c r="J64" s="116"/>
      <c r="K64" s="116"/>
      <c r="L64" s="5">
        <f t="shared" si="18"/>
        <v>0</v>
      </c>
      <c r="M64" s="5">
        <f t="shared" si="19"/>
        <v>0</v>
      </c>
      <c r="N64" s="5">
        <f t="shared" si="19"/>
        <v>0</v>
      </c>
      <c r="O64" s="5">
        <f t="shared" si="20"/>
        <v>0</v>
      </c>
      <c r="P64" s="140"/>
      <c r="Q64" s="140"/>
      <c r="R64" s="140"/>
      <c r="S64" s="140"/>
    </row>
    <row r="65" spans="1:19" s="3" customFormat="1" ht="15.75" hidden="1">
      <c r="A65" s="1"/>
      <c r="B65" s="64"/>
      <c r="C65" s="100"/>
      <c r="D65" s="5"/>
      <c r="E65" s="5"/>
      <c r="F65" s="5"/>
      <c r="G65" s="5"/>
      <c r="H65" s="116"/>
      <c r="I65" s="116"/>
      <c r="J65" s="116"/>
      <c r="K65" s="116"/>
      <c r="L65" s="5">
        <f t="shared" si="18"/>
        <v>0</v>
      </c>
      <c r="M65" s="5">
        <f t="shared" si="19"/>
        <v>0</v>
      </c>
      <c r="N65" s="5">
        <f t="shared" si="19"/>
        <v>0</v>
      </c>
      <c r="O65" s="5">
        <f t="shared" si="20"/>
        <v>0</v>
      </c>
      <c r="P65" s="140"/>
      <c r="Q65" s="140"/>
      <c r="R65" s="140"/>
      <c r="S65" s="140"/>
    </row>
    <row r="66" spans="1:19" s="3" customFormat="1" ht="47.25" hidden="1">
      <c r="A66" s="1"/>
      <c r="B66" s="64" t="s">
        <v>221</v>
      </c>
      <c r="C66" s="100"/>
      <c r="D66" s="5"/>
      <c r="E66" s="5"/>
      <c r="F66" s="5"/>
      <c r="G66" s="5"/>
      <c r="H66" s="116"/>
      <c r="I66" s="116"/>
      <c r="J66" s="116"/>
      <c r="K66" s="116"/>
      <c r="L66" s="5">
        <f t="shared" si="18"/>
        <v>0</v>
      </c>
      <c r="M66" s="5">
        <f t="shared" si="19"/>
        <v>0</v>
      </c>
      <c r="N66" s="5">
        <f t="shared" si="19"/>
        <v>0</v>
      </c>
      <c r="O66" s="5">
        <f t="shared" si="20"/>
        <v>0</v>
      </c>
      <c r="P66" s="140"/>
      <c r="Q66" s="140"/>
      <c r="R66" s="140"/>
      <c r="S66" s="140"/>
    </row>
    <row r="67" spans="1:19" s="3" customFormat="1" ht="15.75" hidden="1">
      <c r="A67" s="1"/>
      <c r="B67" s="88"/>
      <c r="C67" s="100"/>
      <c r="D67" s="5"/>
      <c r="E67" s="5"/>
      <c r="F67" s="5"/>
      <c r="G67" s="5"/>
      <c r="H67" s="116"/>
      <c r="I67" s="116"/>
      <c r="J67" s="116"/>
      <c r="K67" s="116"/>
      <c r="L67" s="5">
        <f t="shared" si="18"/>
        <v>0</v>
      </c>
      <c r="M67" s="5">
        <f t="shared" si="19"/>
        <v>0</v>
      </c>
      <c r="N67" s="5">
        <f t="shared" si="19"/>
        <v>0</v>
      </c>
      <c r="O67" s="5">
        <f t="shared" si="20"/>
        <v>0</v>
      </c>
      <c r="P67" s="140"/>
      <c r="Q67" s="140"/>
      <c r="R67" s="140"/>
      <c r="S67" s="140"/>
    </row>
    <row r="68" spans="1:19" s="3" customFormat="1" ht="31.5" hidden="1">
      <c r="A68" s="1"/>
      <c r="B68" s="64" t="s">
        <v>390</v>
      </c>
      <c r="C68" s="100"/>
      <c r="D68" s="5"/>
      <c r="E68" s="5"/>
      <c r="F68" s="5"/>
      <c r="G68" s="5"/>
      <c r="H68" s="116"/>
      <c r="I68" s="116"/>
      <c r="J68" s="116"/>
      <c r="K68" s="116"/>
      <c r="L68" s="5">
        <f t="shared" si="18"/>
        <v>0</v>
      </c>
      <c r="M68" s="5">
        <f t="shared" si="19"/>
        <v>0</v>
      </c>
      <c r="N68" s="5">
        <f t="shared" si="19"/>
        <v>0</v>
      </c>
      <c r="O68" s="5">
        <f t="shared" si="20"/>
        <v>0</v>
      </c>
      <c r="P68" s="140"/>
      <c r="Q68" s="140"/>
      <c r="R68" s="140"/>
      <c r="S68" s="140"/>
    </row>
    <row r="69" spans="1:19" s="3" customFormat="1" ht="47.25" hidden="1">
      <c r="A69" s="1"/>
      <c r="B69" s="64" t="s">
        <v>224</v>
      </c>
      <c r="C69" s="100"/>
      <c r="D69" s="5"/>
      <c r="E69" s="5"/>
      <c r="F69" s="5"/>
      <c r="G69" s="5"/>
      <c r="H69" s="116"/>
      <c r="I69" s="116"/>
      <c r="J69" s="116"/>
      <c r="K69" s="116"/>
      <c r="L69" s="5">
        <f t="shared" si="18"/>
        <v>0</v>
      </c>
      <c r="M69" s="5">
        <f t="shared" si="19"/>
        <v>0</v>
      </c>
      <c r="N69" s="5">
        <f t="shared" si="19"/>
        <v>0</v>
      </c>
      <c r="O69" s="5">
        <f t="shared" si="20"/>
        <v>0</v>
      </c>
      <c r="P69" s="140"/>
      <c r="Q69" s="140"/>
      <c r="R69" s="140"/>
      <c r="S69" s="140"/>
    </row>
    <row r="70" spans="1:19" s="3" customFormat="1" ht="15.75" hidden="1">
      <c r="A70" s="1"/>
      <c r="B70" s="64"/>
      <c r="C70" s="100"/>
      <c r="D70" s="5"/>
      <c r="E70" s="5"/>
      <c r="F70" s="5"/>
      <c r="G70" s="5"/>
      <c r="H70" s="116"/>
      <c r="I70" s="116"/>
      <c r="J70" s="116"/>
      <c r="K70" s="116"/>
      <c r="L70" s="5">
        <f t="shared" si="18"/>
        <v>0</v>
      </c>
      <c r="M70" s="5">
        <f t="shared" si="19"/>
        <v>0</v>
      </c>
      <c r="N70" s="5">
        <f t="shared" si="19"/>
        <v>0</v>
      </c>
      <c r="O70" s="5">
        <f t="shared" si="20"/>
        <v>0</v>
      </c>
      <c r="P70" s="140"/>
      <c r="Q70" s="140"/>
      <c r="R70" s="140"/>
      <c r="S70" s="140"/>
    </row>
    <row r="71" spans="1:19" s="3" customFormat="1" ht="47.25" hidden="1">
      <c r="A71" s="1"/>
      <c r="B71" s="64" t="s">
        <v>225</v>
      </c>
      <c r="C71" s="100"/>
      <c r="D71" s="5"/>
      <c r="E71" s="5"/>
      <c r="F71" s="5"/>
      <c r="G71" s="5"/>
      <c r="H71" s="116"/>
      <c r="I71" s="116"/>
      <c r="J71" s="116"/>
      <c r="K71" s="116"/>
      <c r="L71" s="5">
        <f t="shared" si="18"/>
        <v>0</v>
      </c>
      <c r="M71" s="5">
        <f t="shared" si="19"/>
        <v>0</v>
      </c>
      <c r="N71" s="5">
        <f t="shared" si="19"/>
        <v>0</v>
      </c>
      <c r="O71" s="5">
        <f t="shared" si="20"/>
        <v>0</v>
      </c>
      <c r="P71" s="140"/>
      <c r="Q71" s="140"/>
      <c r="R71" s="140"/>
      <c r="S71" s="140"/>
    </row>
    <row r="72" spans="1:19" s="3" customFormat="1" ht="15.75" hidden="1">
      <c r="A72" s="1"/>
      <c r="B72" s="64"/>
      <c r="C72" s="100"/>
      <c r="D72" s="5"/>
      <c r="E72" s="5"/>
      <c r="F72" s="5"/>
      <c r="G72" s="5"/>
      <c r="H72" s="116"/>
      <c r="I72" s="116"/>
      <c r="J72" s="116"/>
      <c r="K72" s="116"/>
      <c r="L72" s="5">
        <f t="shared" si="18"/>
        <v>0</v>
      </c>
      <c r="M72" s="5">
        <f t="shared" si="19"/>
        <v>0</v>
      </c>
      <c r="N72" s="5">
        <f t="shared" si="19"/>
        <v>0</v>
      </c>
      <c r="O72" s="5">
        <f t="shared" si="20"/>
        <v>0</v>
      </c>
      <c r="P72" s="140"/>
      <c r="Q72" s="140"/>
      <c r="R72" s="140"/>
      <c r="S72" s="140"/>
    </row>
    <row r="73" spans="1:19" s="3" customFormat="1" ht="15.75" hidden="1">
      <c r="A73" s="1"/>
      <c r="B73" s="64" t="s">
        <v>226</v>
      </c>
      <c r="C73" s="100"/>
      <c r="D73" s="5"/>
      <c r="E73" s="5"/>
      <c r="F73" s="5"/>
      <c r="G73" s="5"/>
      <c r="H73" s="116"/>
      <c r="I73" s="116"/>
      <c r="J73" s="116"/>
      <c r="K73" s="116"/>
      <c r="L73" s="5">
        <f t="shared" si="18"/>
        <v>0</v>
      </c>
      <c r="M73" s="5">
        <f t="shared" si="19"/>
        <v>0</v>
      </c>
      <c r="N73" s="5">
        <f t="shared" si="19"/>
        <v>0</v>
      </c>
      <c r="O73" s="5">
        <f t="shared" si="20"/>
        <v>0</v>
      </c>
      <c r="P73" s="140"/>
      <c r="Q73" s="140"/>
      <c r="R73" s="140"/>
      <c r="S73" s="140"/>
    </row>
    <row r="74" spans="1:19" s="3" customFormat="1" ht="15.75">
      <c r="A74" s="1" t="s">
        <v>580</v>
      </c>
      <c r="B74" s="64" t="s">
        <v>573</v>
      </c>
      <c r="C74" s="100">
        <v>2</v>
      </c>
      <c r="D74" s="5">
        <v>0</v>
      </c>
      <c r="E74" s="5">
        <v>10000</v>
      </c>
      <c r="F74" s="5">
        <v>10000</v>
      </c>
      <c r="G74" s="5">
        <v>10000</v>
      </c>
      <c r="H74" s="116"/>
      <c r="I74" s="116"/>
      <c r="J74" s="116"/>
      <c r="K74" s="116"/>
      <c r="L74" s="5">
        <f t="shared" si="18"/>
        <v>0</v>
      </c>
      <c r="M74" s="5">
        <f t="shared" si="19"/>
        <v>10000</v>
      </c>
      <c r="N74" s="5">
        <f t="shared" si="19"/>
        <v>10000</v>
      </c>
      <c r="O74" s="5">
        <f t="shared" si="20"/>
        <v>10000</v>
      </c>
      <c r="P74" s="140"/>
      <c r="Q74" s="140"/>
      <c r="R74" s="140"/>
      <c r="S74" s="140"/>
    </row>
    <row r="75" spans="1:19" s="3" customFormat="1" ht="15.75">
      <c r="A75" s="1" t="s">
        <v>581</v>
      </c>
      <c r="B75" s="64" t="s">
        <v>572</v>
      </c>
      <c r="C75" s="100">
        <v>2</v>
      </c>
      <c r="D75" s="5">
        <v>0</v>
      </c>
      <c r="E75" s="5">
        <v>10000</v>
      </c>
      <c r="F75" s="5">
        <v>10000</v>
      </c>
      <c r="G75" s="5">
        <v>10000</v>
      </c>
      <c r="H75" s="116"/>
      <c r="I75" s="116"/>
      <c r="J75" s="116"/>
      <c r="K75" s="116"/>
      <c r="L75" s="5">
        <f t="shared" si="18"/>
        <v>0</v>
      </c>
      <c r="M75" s="5">
        <f t="shared" si="19"/>
        <v>10000</v>
      </c>
      <c r="N75" s="5">
        <f t="shared" si="19"/>
        <v>10000</v>
      </c>
      <c r="O75" s="5">
        <f t="shared" si="20"/>
        <v>10000</v>
      </c>
      <c r="P75" s="140"/>
      <c r="Q75" s="140"/>
      <c r="R75" s="140"/>
      <c r="S75" s="140"/>
    </row>
    <row r="76" spans="1:19" s="3" customFormat="1" ht="63">
      <c r="A76" s="1" t="s">
        <v>582</v>
      </c>
      <c r="B76" s="64" t="s">
        <v>227</v>
      </c>
      <c r="C76" s="100"/>
      <c r="D76" s="5">
        <f>SUM(D74:D75)</f>
        <v>0</v>
      </c>
      <c r="E76" s="5">
        <f>SUM(E74:E75)</f>
        <v>20000</v>
      </c>
      <c r="F76" s="5">
        <f>SUM(F74:F75)</f>
        <v>20000</v>
      </c>
      <c r="G76" s="5">
        <f>SUM(G74:G75)</f>
        <v>20000</v>
      </c>
      <c r="H76" s="116"/>
      <c r="I76" s="116"/>
      <c r="J76" s="116"/>
      <c r="K76" s="116"/>
      <c r="L76" s="5">
        <f t="shared" si="18"/>
        <v>0</v>
      </c>
      <c r="M76" s="5">
        <f t="shared" si="19"/>
        <v>20000</v>
      </c>
      <c r="N76" s="5">
        <f t="shared" si="19"/>
        <v>20000</v>
      </c>
      <c r="O76" s="5">
        <f t="shared" si="20"/>
        <v>20000</v>
      </c>
      <c r="P76" s="140"/>
      <c r="Q76" s="140"/>
      <c r="R76" s="140"/>
      <c r="S76" s="140"/>
    </row>
    <row r="77" spans="1:19" s="3" customFormat="1" ht="31.5">
      <c r="A77" s="1" t="s">
        <v>583</v>
      </c>
      <c r="B77" s="9" t="s">
        <v>55</v>
      </c>
      <c r="C77" s="100"/>
      <c r="D77" s="14">
        <f aca="true" t="shared" si="21" ref="D77:K77">SUM(D78:D80)</f>
        <v>0</v>
      </c>
      <c r="E77" s="14">
        <f>SUM(E78:E80)</f>
        <v>20000</v>
      </c>
      <c r="F77" s="14">
        <f>SUM(F78:F80)</f>
        <v>20000</v>
      </c>
      <c r="G77" s="14">
        <f t="shared" si="21"/>
        <v>20000</v>
      </c>
      <c r="H77" s="14">
        <f t="shared" si="21"/>
        <v>0</v>
      </c>
      <c r="I77" s="14">
        <f>SUM(I78:I80)</f>
        <v>0</v>
      </c>
      <c r="J77" s="14">
        <f>SUM(J78:J80)</f>
        <v>0</v>
      </c>
      <c r="K77" s="14">
        <f t="shared" si="21"/>
        <v>0</v>
      </c>
      <c r="L77" s="14">
        <f t="shared" si="18"/>
        <v>0</v>
      </c>
      <c r="M77" s="14">
        <f t="shared" si="19"/>
        <v>20000</v>
      </c>
      <c r="N77" s="14">
        <f t="shared" si="19"/>
        <v>20000</v>
      </c>
      <c r="O77" s="14">
        <f t="shared" si="20"/>
        <v>20000</v>
      </c>
      <c r="P77" s="140"/>
      <c r="Q77" s="140"/>
      <c r="R77" s="140"/>
      <c r="S77" s="140"/>
    </row>
    <row r="78" spans="1:19" s="3" customFormat="1" ht="31.5">
      <c r="A78" s="1" t="s">
        <v>584</v>
      </c>
      <c r="B78" s="88" t="s">
        <v>405</v>
      </c>
      <c r="C78" s="100">
        <v>1</v>
      </c>
      <c r="D78" s="5">
        <f aca="true" t="shared" si="22" ref="D78:K78">SUMIF($C$61:$C$77,"1",D$61:D$77)</f>
        <v>0</v>
      </c>
      <c r="E78" s="5">
        <f t="shared" si="22"/>
        <v>0</v>
      </c>
      <c r="F78" s="5">
        <f t="shared" si="22"/>
        <v>0</v>
      </c>
      <c r="G78" s="5">
        <f t="shared" si="22"/>
        <v>0</v>
      </c>
      <c r="H78" s="5">
        <f t="shared" si="22"/>
        <v>0</v>
      </c>
      <c r="I78" s="5">
        <f t="shared" si="22"/>
        <v>0</v>
      </c>
      <c r="J78" s="5">
        <f t="shared" si="22"/>
        <v>0</v>
      </c>
      <c r="K78" s="5">
        <f t="shared" si="22"/>
        <v>0</v>
      </c>
      <c r="L78" s="5">
        <f t="shared" si="18"/>
        <v>0</v>
      </c>
      <c r="M78" s="5">
        <f t="shared" si="19"/>
        <v>0</v>
      </c>
      <c r="N78" s="5">
        <f t="shared" si="19"/>
        <v>0</v>
      </c>
      <c r="O78" s="5">
        <f t="shared" si="20"/>
        <v>0</v>
      </c>
      <c r="P78" s="140"/>
      <c r="Q78" s="140"/>
      <c r="R78" s="140"/>
      <c r="S78" s="140"/>
    </row>
    <row r="79" spans="1:19" s="3" customFormat="1" ht="15.75">
      <c r="A79" s="1" t="s">
        <v>585</v>
      </c>
      <c r="B79" s="88" t="s">
        <v>245</v>
      </c>
      <c r="C79" s="100">
        <v>2</v>
      </c>
      <c r="D79" s="5">
        <f aca="true" t="shared" si="23" ref="D79:K79">SUMIF($C$61:$C$77,"2",D$61:D$77)</f>
        <v>0</v>
      </c>
      <c r="E79" s="5">
        <f t="shared" si="23"/>
        <v>20000</v>
      </c>
      <c r="F79" s="5">
        <f t="shared" si="23"/>
        <v>20000</v>
      </c>
      <c r="G79" s="5">
        <f t="shared" si="23"/>
        <v>20000</v>
      </c>
      <c r="H79" s="5">
        <f t="shared" si="23"/>
        <v>0</v>
      </c>
      <c r="I79" s="5">
        <f t="shared" si="23"/>
        <v>0</v>
      </c>
      <c r="J79" s="5">
        <f t="shared" si="23"/>
        <v>0</v>
      </c>
      <c r="K79" s="5">
        <f t="shared" si="23"/>
        <v>0</v>
      </c>
      <c r="L79" s="5">
        <f t="shared" si="18"/>
        <v>0</v>
      </c>
      <c r="M79" s="5">
        <f t="shared" si="19"/>
        <v>20000</v>
      </c>
      <c r="N79" s="5">
        <f t="shared" si="19"/>
        <v>20000</v>
      </c>
      <c r="O79" s="5">
        <f t="shared" si="20"/>
        <v>20000</v>
      </c>
      <c r="P79" s="140"/>
      <c r="Q79" s="140"/>
      <c r="R79" s="140"/>
      <c r="S79" s="140"/>
    </row>
    <row r="80" spans="1:19" s="3" customFormat="1" ht="15.75">
      <c r="A80" s="1" t="s">
        <v>586</v>
      </c>
      <c r="B80" s="88" t="s">
        <v>137</v>
      </c>
      <c r="C80" s="100">
        <v>3</v>
      </c>
      <c r="D80" s="5">
        <f aca="true" t="shared" si="24" ref="D80:K80">SUMIF($C$61:$C$77,"3",D$61:D$77)</f>
        <v>0</v>
      </c>
      <c r="E80" s="5">
        <f t="shared" si="24"/>
        <v>0</v>
      </c>
      <c r="F80" s="5">
        <f t="shared" si="24"/>
        <v>0</v>
      </c>
      <c r="G80" s="5">
        <f t="shared" si="24"/>
        <v>0</v>
      </c>
      <c r="H80" s="5">
        <f t="shared" si="24"/>
        <v>0</v>
      </c>
      <c r="I80" s="5">
        <f t="shared" si="24"/>
        <v>0</v>
      </c>
      <c r="J80" s="5">
        <f t="shared" si="24"/>
        <v>0</v>
      </c>
      <c r="K80" s="5">
        <f t="shared" si="24"/>
        <v>0</v>
      </c>
      <c r="L80" s="5">
        <f t="shared" si="18"/>
        <v>0</v>
      </c>
      <c r="M80" s="5">
        <f t="shared" si="19"/>
        <v>0</v>
      </c>
      <c r="N80" s="5">
        <f t="shared" si="19"/>
        <v>0</v>
      </c>
      <c r="O80" s="5">
        <f t="shared" si="20"/>
        <v>0</v>
      </c>
      <c r="P80" s="140"/>
      <c r="Q80" s="140"/>
      <c r="R80" s="140"/>
      <c r="S80" s="140"/>
    </row>
    <row r="81" spans="1:19" s="3" customFormat="1" ht="31.5">
      <c r="A81" s="1">
        <v>38</v>
      </c>
      <c r="B81" s="9" t="s">
        <v>180</v>
      </c>
      <c r="C81" s="100"/>
      <c r="D81" s="14">
        <f aca="true" t="shared" si="25" ref="D81:K81">D37+D57+D77</f>
        <v>23183833</v>
      </c>
      <c r="E81" s="14">
        <f>E37+E57+E77</f>
        <v>23390339</v>
      </c>
      <c r="F81" s="14">
        <f t="shared" si="25"/>
        <v>23390339</v>
      </c>
      <c r="G81" s="14">
        <f t="shared" si="25"/>
        <v>6145374</v>
      </c>
      <c r="H81" s="14">
        <f t="shared" si="25"/>
        <v>6259635</v>
      </c>
      <c r="I81" s="14">
        <f>I37+I57+I77</f>
        <v>6281724</v>
      </c>
      <c r="J81" s="14">
        <f t="shared" si="25"/>
        <v>6281724</v>
      </c>
      <c r="K81" s="14">
        <f t="shared" si="25"/>
        <v>1597084</v>
      </c>
      <c r="L81" s="14">
        <f t="shared" si="18"/>
        <v>29443468</v>
      </c>
      <c r="M81" s="14">
        <f t="shared" si="19"/>
        <v>29672063</v>
      </c>
      <c r="N81" s="14">
        <f t="shared" si="19"/>
        <v>29672063</v>
      </c>
      <c r="O81" s="14">
        <f t="shared" si="20"/>
        <v>7742458</v>
      </c>
      <c r="P81" s="140"/>
      <c r="Q81" s="140"/>
      <c r="R81" s="140"/>
      <c r="S81" s="140"/>
    </row>
    <row r="82" spans="13:15" ht="15.75">
      <c r="M82" s="141" t="s">
        <v>576</v>
      </c>
      <c r="N82" s="141" t="s">
        <v>576</v>
      </c>
      <c r="O82" s="141" t="s">
        <v>576</v>
      </c>
    </row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4" ht="15.75"/>
    <row r="115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</sheetData>
  <sheetProtection/>
  <mergeCells count="7">
    <mergeCell ref="B5:B6"/>
    <mergeCell ref="C5:C6"/>
    <mergeCell ref="D5:G5"/>
    <mergeCell ref="H5:K5"/>
    <mergeCell ref="A1:O1"/>
    <mergeCell ref="A2:O2"/>
    <mergeCell ref="L5:N5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600" verticalDpi="600" orientation="portrait" paperSize="9" scale="57" r:id="rId3"/>
  <headerFooter>
    <oddHeader>&amp;R&amp;"Arial,Normál"&amp;10 2. melléklet a 6/2016.(VIII.30.) önkormányzati rendelethez
"&amp;"Arial,Dőlt"2. melléklet a 3/2016.(III.10.) önkormányzati rendelethez</oddHeader>
    <oddFooter>&amp;C&amp;P. oldal, összesen: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32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3" width="10.7109375" style="22" customWidth="1"/>
    <col min="4" max="5" width="10.7109375" style="22" hidden="1" customWidth="1"/>
    <col min="6" max="6" width="11.7109375" style="22" customWidth="1"/>
    <col min="7" max="8" width="9.140625" style="22" customWidth="1"/>
    <col min="9" max="9" width="11.7109375" style="22" customWidth="1"/>
    <col min="10" max="16384" width="9.140625" style="22" customWidth="1"/>
  </cols>
  <sheetData>
    <row r="1" spans="1:9" s="16" customFormat="1" ht="15.75">
      <c r="A1" s="240" t="s">
        <v>550</v>
      </c>
      <c r="B1" s="240"/>
      <c r="C1" s="240"/>
      <c r="D1" s="240"/>
      <c r="E1" s="240"/>
      <c r="F1" s="240"/>
      <c r="G1" s="240"/>
      <c r="H1" s="240"/>
      <c r="I1" s="240"/>
    </row>
    <row r="2" spans="1:9" s="16" customFormat="1" ht="15.75">
      <c r="A2" s="241" t="s">
        <v>630</v>
      </c>
      <c r="B2" s="241"/>
      <c r="C2" s="241"/>
      <c r="D2" s="241"/>
      <c r="E2" s="241"/>
      <c r="F2" s="241"/>
      <c r="G2" s="241"/>
      <c r="H2" s="241"/>
      <c r="I2" s="241"/>
    </row>
    <row r="3" spans="1:9" s="16" customFormat="1" ht="15.75">
      <c r="A3" s="241" t="s">
        <v>179</v>
      </c>
      <c r="B3" s="241"/>
      <c r="C3" s="241"/>
      <c r="D3" s="241"/>
      <c r="E3" s="241"/>
      <c r="F3" s="241"/>
      <c r="G3" s="241"/>
      <c r="H3" s="241"/>
      <c r="I3" s="241"/>
    </row>
    <row r="4" spans="1:9" ht="15.75">
      <c r="A4" s="241" t="s">
        <v>500</v>
      </c>
      <c r="B4" s="241"/>
      <c r="C4" s="241"/>
      <c r="D4" s="241"/>
      <c r="E4" s="241"/>
      <c r="F4" s="241"/>
      <c r="G4" s="241"/>
      <c r="H4" s="241"/>
      <c r="I4" s="241"/>
    </row>
    <row r="5" spans="1:9" ht="15.75">
      <c r="A5" s="44"/>
      <c r="B5" s="44"/>
      <c r="C5" s="16"/>
      <c r="D5" s="16"/>
      <c r="E5" s="16"/>
      <c r="F5" s="16"/>
      <c r="G5" s="16"/>
      <c r="H5" s="16"/>
      <c r="I5" s="16"/>
    </row>
    <row r="6" spans="1:9" s="3" customFormat="1" ht="15.75">
      <c r="A6" s="1"/>
      <c r="B6" s="1" t="s">
        <v>0</v>
      </c>
      <c r="C6" s="46" t="s">
        <v>1</v>
      </c>
      <c r="D6" s="46"/>
      <c r="E6" s="46"/>
      <c r="F6" s="46" t="s">
        <v>2</v>
      </c>
      <c r="G6" s="46" t="s">
        <v>3</v>
      </c>
      <c r="H6" s="46" t="s">
        <v>6</v>
      </c>
      <c r="I6" s="46" t="s">
        <v>56</v>
      </c>
    </row>
    <row r="7" spans="1:9" s="3" customFormat="1" ht="15.75">
      <c r="A7" s="1">
        <v>1</v>
      </c>
      <c r="B7" s="242" t="s">
        <v>9</v>
      </c>
      <c r="C7" s="4" t="s">
        <v>388</v>
      </c>
      <c r="D7" s="4"/>
      <c r="E7" s="4"/>
      <c r="F7" s="4" t="s">
        <v>411</v>
      </c>
      <c r="G7" s="4" t="s">
        <v>501</v>
      </c>
      <c r="H7" s="4" t="s">
        <v>631</v>
      </c>
      <c r="I7" s="4" t="s">
        <v>5</v>
      </c>
    </row>
    <row r="8" spans="1:9" s="3" customFormat="1" ht="31.5">
      <c r="A8" s="1">
        <v>2</v>
      </c>
      <c r="B8" s="243"/>
      <c r="C8" s="6" t="s">
        <v>4</v>
      </c>
      <c r="D8" s="6" t="s">
        <v>679</v>
      </c>
      <c r="E8" s="6" t="s">
        <v>714</v>
      </c>
      <c r="F8" s="6" t="s">
        <v>4</v>
      </c>
      <c r="G8" s="6" t="s">
        <v>4</v>
      </c>
      <c r="H8" s="6" t="s">
        <v>4</v>
      </c>
      <c r="I8" s="6" t="s">
        <v>4</v>
      </c>
    </row>
    <row r="9" spans="1:9" ht="15.75">
      <c r="A9" s="1">
        <v>3</v>
      </c>
      <c r="B9" s="47" t="s">
        <v>406</v>
      </c>
      <c r="C9" s="15">
        <f>Bevételek!C131+Bevételek!C132+Bevételek!C134+Bevételek!C135+Bevételek!C140</f>
        <v>7911000</v>
      </c>
      <c r="D9" s="15">
        <f>Bevételek!D131+Bevételek!D132+Bevételek!D134+Bevételek!D135+Bevételek!D140</f>
        <v>7911000</v>
      </c>
      <c r="E9" s="15">
        <f>Bevételek!E131+Bevételek!E132+Bevételek!E134+Bevételek!E135+Bevételek!E140</f>
        <v>7911000</v>
      </c>
      <c r="F9" s="15">
        <v>4500000</v>
      </c>
      <c r="G9" s="48"/>
      <c r="H9" s="48"/>
      <c r="I9" s="48"/>
    </row>
    <row r="10" spans="1:9" ht="30">
      <c r="A10" s="1">
        <v>4</v>
      </c>
      <c r="B10" s="47" t="s">
        <v>407</v>
      </c>
      <c r="C10" s="15">
        <f>Bevételek!C183+Bevételek!C184+Bevételek!C185</f>
        <v>0</v>
      </c>
      <c r="D10" s="15">
        <f>Bevételek!D183+Bevételek!D184+Bevételek!D185</f>
        <v>0</v>
      </c>
      <c r="E10" s="15">
        <f>Bevételek!E183+Bevételek!E184+Bevételek!E185</f>
        <v>0</v>
      </c>
      <c r="F10" s="15">
        <v>0</v>
      </c>
      <c r="G10" s="48"/>
      <c r="H10" s="48"/>
      <c r="I10" s="48"/>
    </row>
    <row r="11" spans="1:9" ht="15.75">
      <c r="A11" s="1">
        <v>5</v>
      </c>
      <c r="B11" s="47" t="s">
        <v>31</v>
      </c>
      <c r="C11" s="15">
        <f>Bevételek!C138+Bevételek!C154+Bevételek!C170-Bevételek!C151</f>
        <v>424000</v>
      </c>
      <c r="D11" s="15">
        <f>Bevételek!D138+Bevételek!D154+Bevételek!D170-Bevételek!D151</f>
        <v>424000</v>
      </c>
      <c r="E11" s="15">
        <f>Bevételek!E138+Bevételek!E154+Bevételek!E170-Bevételek!E151</f>
        <v>424000</v>
      </c>
      <c r="F11" s="15">
        <v>150000</v>
      </c>
      <c r="G11" s="48"/>
      <c r="H11" s="48"/>
      <c r="I11" s="48"/>
    </row>
    <row r="12" spans="1:9" ht="45">
      <c r="A12" s="1">
        <v>6</v>
      </c>
      <c r="B12" s="47" t="s">
        <v>32</v>
      </c>
      <c r="C12" s="15">
        <f>Bevételek!C163+Bevételek!C180+Bevételek!C181+Bevételek!C182+Bevételek!C219+Bevételek!C224+Bevételek!C228</f>
        <v>845213</v>
      </c>
      <c r="D12" s="15">
        <f>Bevételek!D163+Bevételek!D180+Bevételek!D181+Bevételek!D182+Bevételek!D219+Bevételek!D224+Bevételek!D228</f>
        <v>845213</v>
      </c>
      <c r="E12" s="15">
        <f>Bevételek!E163+Bevételek!E180+Bevételek!E181+Bevételek!E182+Bevételek!E219+Bevételek!E224+Bevételek!E228</f>
        <v>845213</v>
      </c>
      <c r="F12" s="15">
        <v>650000</v>
      </c>
      <c r="G12" s="48"/>
      <c r="H12" s="48"/>
      <c r="I12" s="48"/>
    </row>
    <row r="13" spans="1:9" ht="15.75">
      <c r="A13" s="1">
        <v>7</v>
      </c>
      <c r="B13" s="47" t="s">
        <v>33</v>
      </c>
      <c r="C13" s="15">
        <f>Bevételek!C230</f>
        <v>0</v>
      </c>
      <c r="D13" s="15">
        <f>Bevételek!D230</f>
        <v>0</v>
      </c>
      <c r="E13" s="15">
        <f>Bevételek!E230</f>
        <v>0</v>
      </c>
      <c r="F13" s="15">
        <v>0</v>
      </c>
      <c r="G13" s="48"/>
      <c r="H13" s="48"/>
      <c r="I13" s="48"/>
    </row>
    <row r="14" spans="1:9" ht="30">
      <c r="A14" s="1">
        <v>8</v>
      </c>
      <c r="B14" s="47" t="s">
        <v>34</v>
      </c>
      <c r="C14" s="15">
        <f>Bevételek!C229</f>
        <v>0</v>
      </c>
      <c r="D14" s="15">
        <f>Bevételek!D229</f>
        <v>0</v>
      </c>
      <c r="E14" s="15">
        <f>Bevételek!E229</f>
        <v>0</v>
      </c>
      <c r="F14" s="15">
        <v>0</v>
      </c>
      <c r="G14" s="48"/>
      <c r="H14" s="48"/>
      <c r="I14" s="48"/>
    </row>
    <row r="15" spans="1:9" ht="30">
      <c r="A15" s="1">
        <v>9</v>
      </c>
      <c r="B15" s="47" t="s">
        <v>408</v>
      </c>
      <c r="C15" s="15">
        <f>Bevételek!C51+Bevételek!C111+Bevételek!C239+Bevételek!C253</f>
        <v>0</v>
      </c>
      <c r="D15" s="15">
        <f>Bevételek!D51+Bevételek!D111+Bevételek!D239+Bevételek!D253</f>
        <v>0</v>
      </c>
      <c r="E15" s="15">
        <f>Bevételek!E51+Bevételek!E111+Bevételek!E239+Bevételek!E253</f>
        <v>0</v>
      </c>
      <c r="F15" s="15">
        <v>0</v>
      </c>
      <c r="G15" s="48"/>
      <c r="H15" s="48"/>
      <c r="I15" s="48"/>
    </row>
    <row r="16" spans="1:9" s="24" customFormat="1" ht="15.75">
      <c r="A16" s="1">
        <v>10</v>
      </c>
      <c r="B16" s="49" t="s">
        <v>60</v>
      </c>
      <c r="C16" s="18">
        <f>SUM(C9:C15)</f>
        <v>9180213</v>
      </c>
      <c r="D16" s="18">
        <f>SUM(D9:D15)</f>
        <v>9180213</v>
      </c>
      <c r="E16" s="18">
        <f>SUM(E9:E15)</f>
        <v>9180213</v>
      </c>
      <c r="F16" s="18">
        <f>SUM(F9:F15)</f>
        <v>5300000</v>
      </c>
      <c r="G16" s="48"/>
      <c r="H16" s="48"/>
      <c r="I16" s="48"/>
    </row>
    <row r="17" spans="1:9" ht="15.75">
      <c r="A17" s="1">
        <v>11</v>
      </c>
      <c r="B17" s="49" t="s">
        <v>61</v>
      </c>
      <c r="C17" s="18">
        <f>ROUNDDOWN(C16*0.5,0)</f>
        <v>4590106</v>
      </c>
      <c r="D17" s="18">
        <f>ROUNDDOWN(D16*0.5,0)</f>
        <v>4590106</v>
      </c>
      <c r="E17" s="18">
        <f>ROUNDDOWN(E16*0.5,0)</f>
        <v>4590106</v>
      </c>
      <c r="F17" s="18">
        <f>ROUNDDOWN(F16*0.5,0)</f>
        <v>2650000</v>
      </c>
      <c r="G17" s="48"/>
      <c r="H17" s="48"/>
      <c r="I17" s="48"/>
    </row>
    <row r="18" spans="1:9" ht="30">
      <c r="A18" s="1">
        <v>12</v>
      </c>
      <c r="B18" s="47" t="s">
        <v>36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 aca="true" t="shared" si="0" ref="I18:I25">C18+F18+G18+H18</f>
        <v>0</v>
      </c>
    </row>
    <row r="19" spans="1:9" ht="30">
      <c r="A19" s="1">
        <v>13</v>
      </c>
      <c r="B19" s="47" t="s">
        <v>43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f t="shared" si="0"/>
        <v>0</v>
      </c>
    </row>
    <row r="20" spans="1:9" ht="15.75">
      <c r="A20" s="1">
        <v>14</v>
      </c>
      <c r="B20" s="47" t="s">
        <v>38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 t="shared" si="0"/>
        <v>0</v>
      </c>
    </row>
    <row r="21" spans="1:9" ht="15.75">
      <c r="A21" s="1">
        <v>15</v>
      </c>
      <c r="B21" s="47" t="s">
        <v>39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f t="shared" si="0"/>
        <v>0</v>
      </c>
    </row>
    <row r="22" spans="1:9" ht="15.75">
      <c r="A22" s="1">
        <v>16</v>
      </c>
      <c r="B22" s="47" t="s">
        <v>40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f t="shared" si="0"/>
        <v>0</v>
      </c>
    </row>
    <row r="23" spans="1:9" ht="15.75">
      <c r="A23" s="1">
        <v>17</v>
      </c>
      <c r="B23" s="47" t="s">
        <v>44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f t="shared" si="0"/>
        <v>0</v>
      </c>
    </row>
    <row r="24" spans="1:9" ht="30">
      <c r="A24" s="1">
        <v>18</v>
      </c>
      <c r="B24" s="47" t="s">
        <v>99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f t="shared" si="0"/>
        <v>0</v>
      </c>
    </row>
    <row r="25" spans="1:9" s="24" customFormat="1" ht="15.75">
      <c r="A25" s="1">
        <v>19</v>
      </c>
      <c r="B25" s="49" t="s">
        <v>62</v>
      </c>
      <c r="C25" s="18">
        <f aca="true" t="shared" si="1" ref="C25:H25">SUM(C18:C24)</f>
        <v>0</v>
      </c>
      <c r="D25" s="18">
        <f t="shared" si="1"/>
        <v>0</v>
      </c>
      <c r="E25" s="18">
        <f t="shared" si="1"/>
        <v>0</v>
      </c>
      <c r="F25" s="18">
        <f t="shared" si="1"/>
        <v>0</v>
      </c>
      <c r="G25" s="18">
        <f t="shared" si="1"/>
        <v>0</v>
      </c>
      <c r="H25" s="18">
        <f t="shared" si="1"/>
        <v>0</v>
      </c>
      <c r="I25" s="18">
        <f t="shared" si="0"/>
        <v>0</v>
      </c>
    </row>
    <row r="26" spans="1:9" s="24" customFormat="1" ht="29.25">
      <c r="A26" s="1">
        <v>20</v>
      </c>
      <c r="B26" s="49" t="s">
        <v>63</v>
      </c>
      <c r="C26" s="18">
        <f>C17-C25</f>
        <v>4590106</v>
      </c>
      <c r="D26" s="18">
        <f>D17-D25</f>
        <v>4590106</v>
      </c>
      <c r="E26" s="18">
        <f>E17-E25</f>
        <v>4590106</v>
      </c>
      <c r="F26" s="18">
        <f>F17-F25</f>
        <v>2650000</v>
      </c>
      <c r="G26" s="48"/>
      <c r="H26" s="48"/>
      <c r="I26" s="48"/>
    </row>
    <row r="27" spans="1:9" s="24" customFormat="1" ht="42.75">
      <c r="A27" s="1">
        <v>21</v>
      </c>
      <c r="B27" s="50" t="s">
        <v>403</v>
      </c>
      <c r="C27" s="18">
        <f aca="true" t="shared" si="2" ref="C27:I27">SUM(C28:C32)</f>
        <v>0</v>
      </c>
      <c r="D27" s="18">
        <f t="shared" si="2"/>
        <v>0</v>
      </c>
      <c r="E27" s="18">
        <f>SUM(E28:E32)</f>
        <v>0</v>
      </c>
      <c r="F27" s="18">
        <f t="shared" si="2"/>
        <v>20797173</v>
      </c>
      <c r="G27" s="18">
        <f t="shared" si="2"/>
        <v>0</v>
      </c>
      <c r="H27" s="18">
        <f t="shared" si="2"/>
        <v>0</v>
      </c>
      <c r="I27" s="18">
        <f t="shared" si="2"/>
        <v>20797173</v>
      </c>
    </row>
    <row r="28" spans="1:9" ht="30">
      <c r="A28" s="1">
        <v>22</v>
      </c>
      <c r="B28" s="47" t="s">
        <v>410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>C28+F28+G28+H28</f>
        <v>0</v>
      </c>
    </row>
    <row r="29" spans="1:9" ht="45">
      <c r="A29" s="1">
        <v>23</v>
      </c>
      <c r="B29" s="47" t="s">
        <v>134</v>
      </c>
      <c r="C29" s="15">
        <v>0</v>
      </c>
      <c r="D29" s="15">
        <v>0</v>
      </c>
      <c r="E29" s="15">
        <v>0</v>
      </c>
      <c r="F29" s="15">
        <v>20797173</v>
      </c>
      <c r="G29" s="15">
        <v>0</v>
      </c>
      <c r="H29" s="15">
        <v>0</v>
      </c>
      <c r="I29" s="15">
        <f>C29+F29+G29+H29</f>
        <v>20797173</v>
      </c>
    </row>
    <row r="30" spans="1:9" ht="30">
      <c r="A30" s="1">
        <v>24</v>
      </c>
      <c r="B30" s="47" t="s">
        <v>101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f>C30+F30+G30+H30</f>
        <v>0</v>
      </c>
    </row>
    <row r="31" spans="1:9" ht="15.75">
      <c r="A31" s="1">
        <v>25</v>
      </c>
      <c r="B31" s="47" t="s">
        <v>98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>C31+F31+G31+H31</f>
        <v>0</v>
      </c>
    </row>
    <row r="32" spans="1:9" ht="45">
      <c r="A32" s="1">
        <v>26</v>
      </c>
      <c r="B32" s="47" t="s">
        <v>402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f>C32+F32+G32+H32</f>
        <v>0</v>
      </c>
    </row>
  </sheetData>
  <sheetProtection/>
  <mergeCells count="5">
    <mergeCell ref="A1:I1"/>
    <mergeCell ref="A3:I3"/>
    <mergeCell ref="A4:I4"/>
    <mergeCell ref="B7:B8"/>
    <mergeCell ref="A2:I2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99" r:id="rId1"/>
  <headerFooter>
    <oddHeader>&amp;R&amp;"Arial,Normál"&amp;10
3. melléklet a 2/2017.(III.13.) önkormányzati rendelethez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28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5.7109375" style="0" customWidth="1"/>
    <col min="2" max="2" width="68.28125" style="0" customWidth="1"/>
    <col min="3" max="6" width="9.140625" style="0" customWidth="1"/>
  </cols>
  <sheetData>
    <row r="1" spans="1:6" s="2" customFormat="1" ht="15.75">
      <c r="A1" s="232" t="s">
        <v>553</v>
      </c>
      <c r="B1" s="232"/>
      <c r="C1" s="232"/>
      <c r="D1" s="232"/>
      <c r="E1" s="232"/>
      <c r="F1" s="232"/>
    </row>
    <row r="2" spans="1:6" s="2" customFormat="1" ht="15.75">
      <c r="A2" s="232" t="s">
        <v>499</v>
      </c>
      <c r="B2" s="232"/>
      <c r="C2" s="232"/>
      <c r="D2" s="232"/>
      <c r="E2" s="232"/>
      <c r="F2" s="232"/>
    </row>
    <row r="3" spans="1:6" s="10" customFormat="1" ht="15.75">
      <c r="A3" s="2"/>
      <c r="B3" s="2"/>
      <c r="C3" s="2"/>
      <c r="D3" s="2"/>
      <c r="E3" s="2"/>
      <c r="F3" s="2"/>
    </row>
    <row r="4" spans="1:6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</row>
    <row r="5" spans="1:6" s="10" customFormat="1" ht="15.75">
      <c r="A5" s="1">
        <v>1</v>
      </c>
      <c r="B5" s="244" t="s">
        <v>9</v>
      </c>
      <c r="C5" s="6" t="s">
        <v>388</v>
      </c>
      <c r="D5" s="6" t="s">
        <v>411</v>
      </c>
      <c r="E5" s="6" t="s">
        <v>501</v>
      </c>
      <c r="F5" s="6" t="s">
        <v>5</v>
      </c>
    </row>
    <row r="6" spans="1:7" s="10" customFormat="1" ht="15.75">
      <c r="A6" s="1">
        <v>2</v>
      </c>
      <c r="B6" s="245"/>
      <c r="C6" s="6" t="s">
        <v>4</v>
      </c>
      <c r="D6" s="6" t="s">
        <v>4</v>
      </c>
      <c r="E6" s="6" t="s">
        <v>4</v>
      </c>
      <c r="F6" s="6" t="s">
        <v>4</v>
      </c>
      <c r="G6" s="12"/>
    </row>
    <row r="7" spans="1:7" s="10" customFormat="1" ht="31.5">
      <c r="A7" s="1">
        <v>3</v>
      </c>
      <c r="B7" s="7" t="s">
        <v>17</v>
      </c>
      <c r="C7" s="14">
        <v>0</v>
      </c>
      <c r="D7" s="14">
        <v>0</v>
      </c>
      <c r="E7" s="14">
        <v>0</v>
      </c>
      <c r="F7" s="14">
        <f>C7+D7+E7</f>
        <v>0</v>
      </c>
      <c r="G7" s="12"/>
    </row>
    <row r="8" spans="1:7" s="10" customFormat="1" ht="31.5">
      <c r="A8" s="1">
        <v>4</v>
      </c>
      <c r="B8" s="7" t="s">
        <v>18</v>
      </c>
      <c r="C8" s="14">
        <v>0</v>
      </c>
      <c r="D8" s="14">
        <v>0</v>
      </c>
      <c r="E8" s="14">
        <v>0</v>
      </c>
      <c r="F8" s="14">
        <f>C8+D8+E8</f>
        <v>0</v>
      </c>
      <c r="G8" s="12"/>
    </row>
    <row r="9" spans="1:7" s="10" customFormat="1" ht="15.75" hidden="1">
      <c r="A9" s="1"/>
      <c r="B9" s="7" t="s">
        <v>19</v>
      </c>
      <c r="C9" s="5"/>
      <c r="D9" s="5"/>
      <c r="E9" s="5"/>
      <c r="F9" s="14"/>
      <c r="G9" s="12"/>
    </row>
    <row r="10" spans="1:7" s="10" customFormat="1" ht="15.75" hidden="1">
      <c r="A10" s="1"/>
      <c r="B10" s="7" t="s">
        <v>20</v>
      </c>
      <c r="C10" s="5"/>
      <c r="D10" s="5"/>
      <c r="E10" s="5"/>
      <c r="F10" s="14"/>
      <c r="G10" s="12"/>
    </row>
    <row r="11" spans="1:7" s="10" customFormat="1" ht="15.75" hidden="1">
      <c r="A11" s="1"/>
      <c r="B11" s="7" t="s">
        <v>21</v>
      </c>
      <c r="C11" s="5"/>
      <c r="D11" s="5"/>
      <c r="E11" s="5"/>
      <c r="F11" s="14">
        <f>C11+D11+E11</f>
        <v>0</v>
      </c>
      <c r="G11" s="12"/>
    </row>
    <row r="12" spans="1:7" s="10" customFormat="1" ht="15.75" hidden="1">
      <c r="A12" s="1"/>
      <c r="B12" s="7" t="s">
        <v>22</v>
      </c>
      <c r="C12" s="5"/>
      <c r="D12" s="5"/>
      <c r="E12" s="5"/>
      <c r="F12" s="14">
        <f>C12+D12+E12</f>
        <v>0</v>
      </c>
      <c r="G12" s="12"/>
    </row>
    <row r="13" spans="1:7" s="10" customFormat="1" ht="15.75" hidden="1">
      <c r="A13" s="1"/>
      <c r="B13" s="7" t="s">
        <v>25</v>
      </c>
      <c r="C13" s="5"/>
      <c r="D13" s="5"/>
      <c r="E13" s="5"/>
      <c r="F13" s="14">
        <f>C13+D13+E13</f>
        <v>0</v>
      </c>
      <c r="G13" s="12"/>
    </row>
    <row r="14" spans="1:7" s="10" customFormat="1" ht="15.75" hidden="1">
      <c r="A14" s="1"/>
      <c r="B14" s="7" t="s">
        <v>23</v>
      </c>
      <c r="C14" s="5"/>
      <c r="D14" s="5"/>
      <c r="E14" s="5"/>
      <c r="F14" s="14">
        <f>C14+D14+E14</f>
        <v>0</v>
      </c>
      <c r="G14" s="12"/>
    </row>
    <row r="15" spans="1:7" s="10" customFormat="1" ht="15.75" hidden="1">
      <c r="A15" s="1"/>
      <c r="B15" s="7" t="s">
        <v>24</v>
      </c>
      <c r="C15" s="5"/>
      <c r="D15" s="5"/>
      <c r="E15" s="5"/>
      <c r="F15" s="14">
        <f>C15+D15+E15</f>
        <v>0</v>
      </c>
      <c r="G15" s="12"/>
    </row>
    <row r="16" spans="1:7" s="10" customFormat="1" ht="15.75" hidden="1">
      <c r="A16" s="1"/>
      <c r="B16" s="7" t="s">
        <v>26</v>
      </c>
      <c r="C16" s="5"/>
      <c r="D16" s="5"/>
      <c r="E16" s="5"/>
      <c r="F16" s="14"/>
      <c r="G16" s="12"/>
    </row>
    <row r="17" spans="1:7" s="10" customFormat="1" ht="15.75" hidden="1">
      <c r="A17" s="1"/>
      <c r="B17" s="7" t="s">
        <v>20</v>
      </c>
      <c r="C17" s="5"/>
      <c r="D17" s="5"/>
      <c r="E17" s="5"/>
      <c r="F17" s="14"/>
      <c r="G17" s="12"/>
    </row>
    <row r="18" spans="1:7" s="10" customFormat="1" ht="15.75" hidden="1">
      <c r="A18" s="1"/>
      <c r="B18" s="7" t="s">
        <v>27</v>
      </c>
      <c r="C18" s="5"/>
      <c r="D18" s="5"/>
      <c r="E18" s="5"/>
      <c r="F18" s="14">
        <f>C18+D18+E18</f>
        <v>0</v>
      </c>
      <c r="G18" s="12"/>
    </row>
    <row r="19" spans="1:7" s="10" customFormat="1" ht="15.75" hidden="1">
      <c r="A19" s="1"/>
      <c r="B19" s="7"/>
      <c r="C19" s="5"/>
      <c r="D19" s="5"/>
      <c r="E19" s="5"/>
      <c r="F19" s="14"/>
      <c r="G19" s="12"/>
    </row>
    <row r="20" spans="1:7" s="10" customFormat="1" ht="15.75" hidden="1">
      <c r="A20" s="1"/>
      <c r="B20" s="7"/>
      <c r="C20" s="5"/>
      <c r="D20" s="5"/>
      <c r="E20" s="5"/>
      <c r="F20" s="14"/>
      <c r="G20" s="12"/>
    </row>
    <row r="21" spans="1:7" s="10" customFormat="1" ht="15.75" hidden="1">
      <c r="A21" s="1"/>
      <c r="B21" s="7"/>
      <c r="C21" s="5"/>
      <c r="D21" s="5"/>
      <c r="E21" s="5"/>
      <c r="F21" s="14"/>
      <c r="G21" s="12"/>
    </row>
    <row r="22" spans="1:7" s="10" customFormat="1" ht="15.75" hidden="1">
      <c r="A22" s="1"/>
      <c r="B22" s="7"/>
      <c r="C22" s="5"/>
      <c r="D22" s="5"/>
      <c r="E22" s="5"/>
      <c r="F22" s="14"/>
      <c r="G22" s="12"/>
    </row>
    <row r="23" spans="1:7" s="10" customFormat="1" ht="15.75" hidden="1">
      <c r="A23" s="1"/>
      <c r="B23" s="7"/>
      <c r="C23" s="5"/>
      <c r="D23" s="5"/>
      <c r="E23" s="5"/>
      <c r="F23" s="14"/>
      <c r="G23" s="12"/>
    </row>
    <row r="24" spans="1:7" s="10" customFormat="1" ht="15.75" hidden="1">
      <c r="A24" s="1"/>
      <c r="B24" s="7"/>
      <c r="C24" s="5"/>
      <c r="D24" s="5"/>
      <c r="E24" s="5"/>
      <c r="F24" s="14"/>
      <c r="G24" s="12"/>
    </row>
    <row r="25" spans="1:7" s="10" customFormat="1" ht="15.75" hidden="1">
      <c r="A25" s="1"/>
      <c r="B25" s="7"/>
      <c r="C25" s="5"/>
      <c r="D25" s="5"/>
      <c r="E25" s="5"/>
      <c r="F25" s="14"/>
      <c r="G25" s="12"/>
    </row>
    <row r="26" spans="1:7" s="10" customFormat="1" ht="15.75" hidden="1">
      <c r="A26" s="1"/>
      <c r="B26" s="7"/>
      <c r="C26" s="5"/>
      <c r="D26" s="5"/>
      <c r="E26" s="5"/>
      <c r="F26" s="14"/>
      <c r="G26" s="12"/>
    </row>
    <row r="27" spans="1:6" ht="15.75" hidden="1">
      <c r="A27" s="1"/>
      <c r="B27" s="7"/>
      <c r="C27" s="5"/>
      <c r="D27" s="5"/>
      <c r="E27" s="5"/>
      <c r="F27" s="14"/>
    </row>
    <row r="28" spans="1:6" ht="15.75" hidden="1">
      <c r="A28" s="1"/>
      <c r="B28" s="7"/>
      <c r="C28" s="5"/>
      <c r="D28" s="5"/>
      <c r="E28" s="5"/>
      <c r="F28" s="14"/>
    </row>
  </sheetData>
  <sheetProtection/>
  <mergeCells count="3">
    <mergeCell ref="B5:B6"/>
    <mergeCell ref="A1:F1"/>
    <mergeCell ref="A2:F2"/>
  </mergeCells>
  <printOptions horizontalCentered="1"/>
  <pageMargins left="0.4724409448818898" right="0.35433070866141736" top="0.7480314960629921" bottom="0.7480314960629921" header="0.31496062992125984" footer="0.31496062992125984"/>
  <pageSetup horizontalDpi="300" verticalDpi="300" orientation="landscape" paperSize="9" r:id="rId1"/>
  <headerFooter>
    <oddHeader>&amp;R&amp;"Arial,Normál"&amp;10
4. melléklet a 2/2017.(III.13.) önkormányzati rendelethez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23"/>
  <sheetViews>
    <sheetView zoomScalePageLayoutView="0" workbookViewId="0" topLeftCell="A1">
      <selection activeCell="F16" sqref="F16"/>
    </sheetView>
  </sheetViews>
  <sheetFormatPr defaultColWidth="9.140625" defaultRowHeight="15"/>
  <cols>
    <col min="2" max="2" width="47.421875" style="0" customWidth="1"/>
    <col min="3" max="3" width="8.7109375" style="0" customWidth="1"/>
  </cols>
  <sheetData>
    <row r="1" spans="1:3" s="2" customFormat="1" ht="15.75">
      <c r="A1" s="232" t="s">
        <v>550</v>
      </c>
      <c r="B1" s="232"/>
      <c r="C1" s="232"/>
    </row>
    <row r="2" spans="1:3" s="2" customFormat="1" ht="15.75">
      <c r="A2" s="232" t="s">
        <v>508</v>
      </c>
      <c r="B2" s="232"/>
      <c r="C2" s="232"/>
    </row>
    <row r="3" spans="1:3" s="2" customFormat="1" ht="15.75">
      <c r="A3" s="232" t="s">
        <v>626</v>
      </c>
      <c r="B3" s="232"/>
      <c r="C3" s="232"/>
    </row>
    <row r="4" s="2" customFormat="1" ht="15.75"/>
    <row r="5" spans="1:3" s="10" customFormat="1" ht="15.75">
      <c r="A5" s="1"/>
      <c r="B5" s="1" t="s">
        <v>0</v>
      </c>
      <c r="C5" s="1" t="s">
        <v>1</v>
      </c>
    </row>
    <row r="6" spans="1:3" s="10" customFormat="1" ht="15.75">
      <c r="A6" s="1">
        <v>1</v>
      </c>
      <c r="B6" s="127" t="s">
        <v>9</v>
      </c>
      <c r="C6" s="128" t="s">
        <v>4</v>
      </c>
    </row>
    <row r="7" spans="1:3" s="10" customFormat="1" ht="15.75">
      <c r="A7" s="1">
        <v>2</v>
      </c>
      <c r="B7" s="83" t="s">
        <v>509</v>
      </c>
      <c r="C7" s="129"/>
    </row>
    <row r="8" spans="1:3" s="10" customFormat="1" ht="15.75">
      <c r="A8" s="1">
        <v>3</v>
      </c>
      <c r="B8" s="83" t="s">
        <v>510</v>
      </c>
      <c r="C8" s="129">
        <v>274377</v>
      </c>
    </row>
    <row r="9" spans="1:3" s="10" customFormat="1" ht="15.75">
      <c r="A9" s="1">
        <v>4</v>
      </c>
      <c r="B9" s="83" t="s">
        <v>636</v>
      </c>
      <c r="C9" s="129">
        <v>0</v>
      </c>
    </row>
    <row r="10" spans="1:3" s="10" customFormat="1" ht="15.75">
      <c r="A10" s="1">
        <v>5</v>
      </c>
      <c r="B10" s="83" t="s">
        <v>511</v>
      </c>
      <c r="C10" s="129">
        <f>Bevételek!C141</f>
        <v>0</v>
      </c>
    </row>
    <row r="11" spans="1:3" s="10" customFormat="1" ht="15.75">
      <c r="A11" s="1">
        <v>6</v>
      </c>
      <c r="B11" s="83" t="s">
        <v>512</v>
      </c>
      <c r="C11" s="129">
        <f>Bevételek!C144</f>
        <v>0</v>
      </c>
    </row>
    <row r="12" spans="1:3" s="10" customFormat="1" ht="15.75">
      <c r="A12" s="1">
        <v>7</v>
      </c>
      <c r="B12" s="130" t="s">
        <v>7</v>
      </c>
      <c r="C12" s="131">
        <f>SUM(C8:C11)</f>
        <v>274377</v>
      </c>
    </row>
    <row r="13" spans="1:3" s="10" customFormat="1" ht="15.75">
      <c r="A13" s="1">
        <v>8</v>
      </c>
      <c r="B13" s="83" t="s">
        <v>513</v>
      </c>
      <c r="C13" s="129"/>
    </row>
    <row r="14" spans="1:3" s="10" customFormat="1" ht="15.75">
      <c r="A14" s="1">
        <v>9</v>
      </c>
      <c r="B14" s="83" t="s">
        <v>561</v>
      </c>
      <c r="C14" s="129">
        <v>127000</v>
      </c>
    </row>
    <row r="15" spans="1:3" s="10" customFormat="1" ht="15.75" hidden="1">
      <c r="A15" s="1"/>
      <c r="B15" s="83"/>
      <c r="C15" s="129"/>
    </row>
    <row r="16" spans="1:3" s="10" customFormat="1" ht="15.75" hidden="1">
      <c r="A16" s="1"/>
      <c r="B16" s="83"/>
      <c r="C16" s="129"/>
    </row>
    <row r="17" spans="1:3" s="10" customFormat="1" ht="15.75" hidden="1">
      <c r="A17" s="1"/>
      <c r="B17" s="83"/>
      <c r="C17" s="129"/>
    </row>
    <row r="18" spans="1:3" s="10" customFormat="1" ht="15.75" hidden="1">
      <c r="A18" s="1"/>
      <c r="B18" s="83"/>
      <c r="C18" s="129"/>
    </row>
    <row r="19" spans="1:3" s="10" customFormat="1" ht="15.75" hidden="1">
      <c r="A19" s="1"/>
      <c r="B19" s="83"/>
      <c r="C19" s="129"/>
    </row>
    <row r="20" spans="1:3" s="10" customFormat="1" ht="15.75" hidden="1">
      <c r="A20" s="1"/>
      <c r="B20" s="83"/>
      <c r="C20" s="129"/>
    </row>
    <row r="21" spans="1:3" s="10" customFormat="1" ht="31.5">
      <c r="A21" s="1">
        <v>10</v>
      </c>
      <c r="B21" s="83" t="s">
        <v>610</v>
      </c>
      <c r="C21" s="129">
        <v>147377</v>
      </c>
    </row>
    <row r="22" spans="1:3" s="10" customFormat="1" ht="15.75">
      <c r="A22" s="1">
        <v>11</v>
      </c>
      <c r="B22" s="130" t="s">
        <v>8</v>
      </c>
      <c r="C22" s="131">
        <f>SUM(C14:C21)</f>
        <v>274377</v>
      </c>
    </row>
    <row r="23" spans="1:3" s="10" customFormat="1" ht="15.75">
      <c r="A23" s="1">
        <v>12</v>
      </c>
      <c r="B23" s="132" t="s">
        <v>514</v>
      </c>
      <c r="C23" s="133">
        <f>C12-C22</f>
        <v>0</v>
      </c>
    </row>
  </sheetData>
  <sheetProtection/>
  <mergeCells count="3">
    <mergeCell ref="A1:C1"/>
    <mergeCell ref="A2:C2"/>
    <mergeCell ref="A3:C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&amp;R&amp;"Arial,Normál"&amp;10 
5. melléklet a 2/2017.(III.13.) önkormányzati rendelethez
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2017-07-17T12:14:41Z</cp:lastPrinted>
  <dcterms:created xsi:type="dcterms:W3CDTF">2011-02-02T09:24:37Z</dcterms:created>
  <dcterms:modified xsi:type="dcterms:W3CDTF">2017-07-17T12:15:03Z</dcterms:modified>
  <cp:category/>
  <cp:version/>
  <cp:contentType/>
  <cp:contentStatus/>
</cp:coreProperties>
</file>